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isruptivne-my.sharepoint.com/personal/robert_disruptivne_onmicrosoft_com/Documents/BlueNumbers/Kalkulačky/"/>
    </mc:Choice>
  </mc:AlternateContent>
  <xr:revisionPtr revIDLastSave="128" documentId="114_{2B6658CB-CB3C-49E1-B2B5-6E2FE0AF9F82}" xr6:coauthVersionLast="45" xr6:coauthVersionMax="45" xr10:uidLastSave="{8C8980FF-B7C1-4ABC-AF8F-F59630376875}"/>
  <bookViews>
    <workbookView xWindow="-108" yWindow="-108" windowWidth="23256" windowHeight="12576" xr2:uid="{3BDF742D-8FC2-47F5-918A-E3FB0982DEF3}"/>
  </bookViews>
  <sheets>
    <sheet name="O kalkulačke" sheetId="3" r:id="rId1"/>
    <sheet name="Jednorázový nákup" sheetId="2" r:id="rId2"/>
    <sheet name="Pravidelný nákup" sheetId="1" r:id="rId3"/>
    <sheet name="O autoroch" sheetId="5" state="veryHidden" r:id="rId4"/>
    <sheet name="Pomocný" sheetId="4" state="hidden" r:id="rId5"/>
  </sheets>
  <definedNames>
    <definedName name="manazersky_poplatok_A">'Pravidelný nákup'!$G$11</definedName>
    <definedName name="manazersky_poplatok_B">'Pravidelný nákup'!$H$11</definedName>
    <definedName name="periodicita_investicie">Pomocný!$E$2</definedName>
    <definedName name="poplatok_percentualny_A">'Pravidelný nákup'!$G$9</definedName>
    <definedName name="poplatok_percentualny_B">'Pravidelný nákup'!$H$9</definedName>
    <definedName name="poplatok_transakcia_A">'Pravidelný nákup'!$G$10</definedName>
    <definedName name="poplatok_transakcia_B">'Pravidelný nákup'!$H$10</definedName>
    <definedName name="Urok_pa">'Pravidelný nákup'!$G$7</definedName>
    <definedName name="urok_pa_A">'Pravidelný nákup'!$G$7</definedName>
    <definedName name="urok_pa_B">'Pravidelný nákup'!$H$7</definedName>
    <definedName name="vklad_A">'Pravidelný nákup'!$G$4</definedName>
    <definedName name="vklad_B">'Pravidelný nákup'!$H$4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" l="1"/>
  <c r="M47" i="1"/>
  <c r="I155" i="1" l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E19" i="2"/>
  <c r="H17" i="1" l="1"/>
  <c r="G17" i="1"/>
  <c r="E48" i="1"/>
  <c r="I48" i="1" s="1"/>
  <c r="E49" i="1"/>
  <c r="I49" i="1" s="1"/>
  <c r="E50" i="1"/>
  <c r="I50" i="1" s="1"/>
  <c r="E51" i="1"/>
  <c r="I51" i="1" s="1"/>
  <c r="E52" i="1"/>
  <c r="I52" i="1" s="1"/>
  <c r="E53" i="1"/>
  <c r="I53" i="1" s="1"/>
  <c r="E54" i="1"/>
  <c r="I54" i="1" s="1"/>
  <c r="E55" i="1"/>
  <c r="I55" i="1" s="1"/>
  <c r="E56" i="1"/>
  <c r="I56" i="1" s="1"/>
  <c r="E57" i="1"/>
  <c r="I57" i="1" s="1"/>
  <c r="E58" i="1"/>
  <c r="I58" i="1" s="1"/>
  <c r="E59" i="1"/>
  <c r="I59" i="1" s="1"/>
  <c r="E60" i="1"/>
  <c r="I60" i="1" s="1"/>
  <c r="E61" i="1"/>
  <c r="I61" i="1" s="1"/>
  <c r="E62" i="1"/>
  <c r="I62" i="1" s="1"/>
  <c r="E63" i="1"/>
  <c r="I63" i="1" s="1"/>
  <c r="E64" i="1"/>
  <c r="I64" i="1" s="1"/>
  <c r="E65" i="1"/>
  <c r="I65" i="1" s="1"/>
  <c r="E66" i="1"/>
  <c r="I66" i="1" s="1"/>
  <c r="E67" i="1"/>
  <c r="I67" i="1" s="1"/>
  <c r="E68" i="1"/>
  <c r="I68" i="1" s="1"/>
  <c r="E69" i="1"/>
  <c r="I69" i="1" s="1"/>
  <c r="E70" i="1"/>
  <c r="I70" i="1" s="1"/>
  <c r="E71" i="1"/>
  <c r="I71" i="1" s="1"/>
  <c r="E72" i="1"/>
  <c r="I72" i="1" s="1"/>
  <c r="E73" i="1"/>
  <c r="I73" i="1" s="1"/>
  <c r="E74" i="1"/>
  <c r="I74" i="1" s="1"/>
  <c r="E75" i="1"/>
  <c r="I75" i="1" s="1"/>
  <c r="E76" i="1"/>
  <c r="I76" i="1" s="1"/>
  <c r="E77" i="1"/>
  <c r="I77" i="1" s="1"/>
  <c r="E78" i="1"/>
  <c r="I78" i="1" s="1"/>
  <c r="E79" i="1"/>
  <c r="I79" i="1" s="1"/>
  <c r="E80" i="1"/>
  <c r="I80" i="1" s="1"/>
  <c r="E81" i="1"/>
  <c r="I81" i="1" s="1"/>
  <c r="E82" i="1"/>
  <c r="I82" i="1" s="1"/>
  <c r="E83" i="1"/>
  <c r="I83" i="1" s="1"/>
  <c r="E84" i="1"/>
  <c r="I84" i="1" s="1"/>
  <c r="E85" i="1"/>
  <c r="I85" i="1" s="1"/>
  <c r="E86" i="1"/>
  <c r="I86" i="1" s="1"/>
  <c r="E87" i="1"/>
  <c r="I87" i="1" s="1"/>
  <c r="E88" i="1"/>
  <c r="I88" i="1" s="1"/>
  <c r="E89" i="1"/>
  <c r="I89" i="1" s="1"/>
  <c r="E90" i="1"/>
  <c r="I90" i="1" s="1"/>
  <c r="E91" i="1"/>
  <c r="I91" i="1" s="1"/>
  <c r="E92" i="1"/>
  <c r="I92" i="1" s="1"/>
  <c r="E93" i="1"/>
  <c r="I93" i="1" s="1"/>
  <c r="E94" i="1"/>
  <c r="I94" i="1" s="1"/>
  <c r="E95" i="1"/>
  <c r="I95" i="1" s="1"/>
  <c r="E96" i="1"/>
  <c r="I96" i="1" s="1"/>
  <c r="E97" i="1"/>
  <c r="I97" i="1" s="1"/>
  <c r="E98" i="1"/>
  <c r="I98" i="1" s="1"/>
  <c r="E99" i="1"/>
  <c r="I99" i="1" s="1"/>
  <c r="E100" i="1"/>
  <c r="I100" i="1" s="1"/>
  <c r="E101" i="1"/>
  <c r="I101" i="1" s="1"/>
  <c r="E102" i="1"/>
  <c r="I102" i="1" s="1"/>
  <c r="E103" i="1"/>
  <c r="I103" i="1" s="1"/>
  <c r="E104" i="1"/>
  <c r="I104" i="1" s="1"/>
  <c r="E105" i="1"/>
  <c r="I105" i="1" s="1"/>
  <c r="E106" i="1"/>
  <c r="I106" i="1" s="1"/>
  <c r="E107" i="1"/>
  <c r="I107" i="1" s="1"/>
  <c r="E108" i="1"/>
  <c r="I108" i="1" s="1"/>
  <c r="E109" i="1"/>
  <c r="I109" i="1" s="1"/>
  <c r="E110" i="1"/>
  <c r="I110" i="1" s="1"/>
  <c r="E111" i="1"/>
  <c r="I111" i="1" s="1"/>
  <c r="E112" i="1"/>
  <c r="I112" i="1" s="1"/>
  <c r="E113" i="1"/>
  <c r="I113" i="1" s="1"/>
  <c r="E114" i="1"/>
  <c r="I114" i="1" s="1"/>
  <c r="E115" i="1"/>
  <c r="I115" i="1" s="1"/>
  <c r="E116" i="1"/>
  <c r="I116" i="1" s="1"/>
  <c r="E117" i="1"/>
  <c r="I117" i="1" s="1"/>
  <c r="E118" i="1"/>
  <c r="I118" i="1" s="1"/>
  <c r="E119" i="1"/>
  <c r="I119" i="1" s="1"/>
  <c r="E120" i="1"/>
  <c r="I120" i="1" s="1"/>
  <c r="E121" i="1"/>
  <c r="I121" i="1" s="1"/>
  <c r="E122" i="1"/>
  <c r="I122" i="1" s="1"/>
  <c r="E123" i="1"/>
  <c r="I123" i="1" s="1"/>
  <c r="E124" i="1"/>
  <c r="I124" i="1" s="1"/>
  <c r="E125" i="1"/>
  <c r="I125" i="1" s="1"/>
  <c r="E126" i="1"/>
  <c r="I126" i="1" s="1"/>
  <c r="E127" i="1"/>
  <c r="I127" i="1" s="1"/>
  <c r="E128" i="1"/>
  <c r="I128" i="1" s="1"/>
  <c r="E129" i="1"/>
  <c r="I129" i="1" s="1"/>
  <c r="E130" i="1"/>
  <c r="I130" i="1" s="1"/>
  <c r="E131" i="1"/>
  <c r="I131" i="1" s="1"/>
  <c r="E132" i="1"/>
  <c r="I132" i="1" s="1"/>
  <c r="E133" i="1"/>
  <c r="I133" i="1" s="1"/>
  <c r="E134" i="1"/>
  <c r="I134" i="1" s="1"/>
  <c r="E135" i="1"/>
  <c r="I135" i="1" s="1"/>
  <c r="E136" i="1"/>
  <c r="I136" i="1" s="1"/>
  <c r="E137" i="1"/>
  <c r="I137" i="1" s="1"/>
  <c r="E138" i="1"/>
  <c r="I138" i="1" s="1"/>
  <c r="E139" i="1"/>
  <c r="I139" i="1" s="1"/>
  <c r="E140" i="1"/>
  <c r="I140" i="1" s="1"/>
  <c r="E141" i="1"/>
  <c r="I141" i="1" s="1"/>
  <c r="E142" i="1"/>
  <c r="I142" i="1" s="1"/>
  <c r="E143" i="1"/>
  <c r="I143" i="1" s="1"/>
  <c r="E144" i="1"/>
  <c r="I144" i="1" s="1"/>
  <c r="E145" i="1"/>
  <c r="I145" i="1" s="1"/>
  <c r="E146" i="1"/>
  <c r="I146" i="1" s="1"/>
  <c r="E147" i="1"/>
  <c r="I147" i="1" s="1"/>
  <c r="E148" i="1"/>
  <c r="I148" i="1" s="1"/>
  <c r="E149" i="1"/>
  <c r="I149" i="1" s="1"/>
  <c r="E150" i="1"/>
  <c r="I150" i="1" s="1"/>
  <c r="E151" i="1"/>
  <c r="I151" i="1" s="1"/>
  <c r="E152" i="1"/>
  <c r="I152" i="1" s="1"/>
  <c r="E153" i="1"/>
  <c r="I153" i="1" s="1"/>
  <c r="E154" i="1"/>
  <c r="I154" i="1" s="1"/>
  <c r="E47" i="1"/>
  <c r="I47" i="1" s="1"/>
  <c r="E2" i="4"/>
  <c r="F50" i="1" s="1"/>
  <c r="J50" i="1" s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47" i="1"/>
  <c r="C33" i="2"/>
  <c r="C34" i="2" s="1"/>
  <c r="C32" i="2"/>
  <c r="F32" i="2" s="1"/>
  <c r="E31" i="2"/>
  <c r="H31" i="2" s="1"/>
  <c r="D31" i="2"/>
  <c r="D32" i="2" s="1"/>
  <c r="C31" i="2"/>
  <c r="F31" i="2" s="1"/>
  <c r="E30" i="2"/>
  <c r="D30" i="2"/>
  <c r="C30" i="2"/>
  <c r="E21" i="2"/>
  <c r="D19" i="2"/>
  <c r="G31" i="2" l="1"/>
  <c r="E32" i="2"/>
  <c r="F138" i="1"/>
  <c r="J138" i="1" s="1"/>
  <c r="F122" i="1"/>
  <c r="J122" i="1" s="1"/>
  <c r="F153" i="1"/>
  <c r="J153" i="1" s="1"/>
  <c r="F145" i="1"/>
  <c r="J145" i="1" s="1"/>
  <c r="F137" i="1"/>
  <c r="J137" i="1" s="1"/>
  <c r="F129" i="1"/>
  <c r="J129" i="1" s="1"/>
  <c r="F121" i="1"/>
  <c r="J121" i="1" s="1"/>
  <c r="F113" i="1"/>
  <c r="J113" i="1" s="1"/>
  <c r="F105" i="1"/>
  <c r="J105" i="1" s="1"/>
  <c r="F97" i="1"/>
  <c r="J97" i="1" s="1"/>
  <c r="F89" i="1"/>
  <c r="J89" i="1" s="1"/>
  <c r="F81" i="1"/>
  <c r="J81" i="1" s="1"/>
  <c r="F73" i="1"/>
  <c r="J73" i="1" s="1"/>
  <c r="F65" i="1"/>
  <c r="J65" i="1" s="1"/>
  <c r="F57" i="1"/>
  <c r="J57" i="1" s="1"/>
  <c r="F152" i="1"/>
  <c r="J152" i="1" s="1"/>
  <c r="F144" i="1"/>
  <c r="J144" i="1" s="1"/>
  <c r="F136" i="1"/>
  <c r="J136" i="1" s="1"/>
  <c r="F128" i="1"/>
  <c r="J128" i="1" s="1"/>
  <c r="F120" i="1"/>
  <c r="J120" i="1" s="1"/>
  <c r="F112" i="1"/>
  <c r="J112" i="1" s="1"/>
  <c r="F104" i="1"/>
  <c r="J104" i="1" s="1"/>
  <c r="F96" i="1"/>
  <c r="J96" i="1" s="1"/>
  <c r="F88" i="1"/>
  <c r="J88" i="1" s="1"/>
  <c r="F80" i="1"/>
  <c r="J80" i="1" s="1"/>
  <c r="F72" i="1"/>
  <c r="J72" i="1" s="1"/>
  <c r="F64" i="1"/>
  <c r="J64" i="1" s="1"/>
  <c r="F56" i="1"/>
  <c r="J56" i="1" s="1"/>
  <c r="F139" i="1"/>
  <c r="J139" i="1" s="1"/>
  <c r="F127" i="1"/>
  <c r="J127" i="1" s="1"/>
  <c r="F103" i="1"/>
  <c r="J103" i="1" s="1"/>
  <c r="F79" i="1"/>
  <c r="J79" i="1" s="1"/>
  <c r="F55" i="1"/>
  <c r="J55" i="1" s="1"/>
  <c r="F48" i="1"/>
  <c r="J48" i="1" s="1"/>
  <c r="F151" i="1"/>
  <c r="J151" i="1" s="1"/>
  <c r="F87" i="1"/>
  <c r="J87" i="1" s="1"/>
  <c r="F150" i="1"/>
  <c r="J150" i="1" s="1"/>
  <c r="F54" i="1"/>
  <c r="J54" i="1" s="1"/>
  <c r="F147" i="1"/>
  <c r="J147" i="1" s="1"/>
  <c r="F143" i="1"/>
  <c r="J143" i="1" s="1"/>
  <c r="F111" i="1"/>
  <c r="J111" i="1" s="1"/>
  <c r="F63" i="1"/>
  <c r="J63" i="1" s="1"/>
  <c r="F134" i="1"/>
  <c r="J134" i="1" s="1"/>
  <c r="F118" i="1"/>
  <c r="J118" i="1" s="1"/>
  <c r="F102" i="1"/>
  <c r="J102" i="1" s="1"/>
  <c r="F86" i="1"/>
  <c r="J86" i="1" s="1"/>
  <c r="F62" i="1"/>
  <c r="J62" i="1" s="1"/>
  <c r="F47" i="1"/>
  <c r="J47" i="1" s="1"/>
  <c r="F149" i="1"/>
  <c r="J149" i="1" s="1"/>
  <c r="F141" i="1"/>
  <c r="J141" i="1" s="1"/>
  <c r="F133" i="1"/>
  <c r="J133" i="1" s="1"/>
  <c r="F125" i="1"/>
  <c r="J125" i="1" s="1"/>
  <c r="F117" i="1"/>
  <c r="J117" i="1" s="1"/>
  <c r="F109" i="1"/>
  <c r="J109" i="1" s="1"/>
  <c r="F101" i="1"/>
  <c r="J101" i="1" s="1"/>
  <c r="F93" i="1"/>
  <c r="J93" i="1" s="1"/>
  <c r="F85" i="1"/>
  <c r="J85" i="1" s="1"/>
  <c r="F77" i="1"/>
  <c r="J77" i="1" s="1"/>
  <c r="F69" i="1"/>
  <c r="J69" i="1" s="1"/>
  <c r="F61" i="1"/>
  <c r="J61" i="1" s="1"/>
  <c r="F53" i="1"/>
  <c r="J53" i="1" s="1"/>
  <c r="F154" i="1"/>
  <c r="J154" i="1" s="1"/>
  <c r="F135" i="1"/>
  <c r="J135" i="1" s="1"/>
  <c r="F119" i="1"/>
  <c r="J119" i="1" s="1"/>
  <c r="F95" i="1"/>
  <c r="J95" i="1" s="1"/>
  <c r="F71" i="1"/>
  <c r="J71" i="1" s="1"/>
  <c r="F142" i="1"/>
  <c r="J142" i="1" s="1"/>
  <c r="F126" i="1"/>
  <c r="J126" i="1" s="1"/>
  <c r="F110" i="1"/>
  <c r="J110" i="1" s="1"/>
  <c r="F94" i="1"/>
  <c r="J94" i="1" s="1"/>
  <c r="F78" i="1"/>
  <c r="J78" i="1" s="1"/>
  <c r="F70" i="1"/>
  <c r="J70" i="1" s="1"/>
  <c r="F49" i="1"/>
  <c r="J49" i="1" s="1"/>
  <c r="F148" i="1"/>
  <c r="J148" i="1" s="1"/>
  <c r="F140" i="1"/>
  <c r="J140" i="1" s="1"/>
  <c r="F132" i="1"/>
  <c r="J132" i="1" s="1"/>
  <c r="F124" i="1"/>
  <c r="J124" i="1" s="1"/>
  <c r="F116" i="1"/>
  <c r="J116" i="1" s="1"/>
  <c r="F108" i="1"/>
  <c r="J108" i="1" s="1"/>
  <c r="F100" i="1"/>
  <c r="J100" i="1" s="1"/>
  <c r="F92" i="1"/>
  <c r="J92" i="1" s="1"/>
  <c r="F84" i="1"/>
  <c r="J84" i="1" s="1"/>
  <c r="F76" i="1"/>
  <c r="J76" i="1" s="1"/>
  <c r="F68" i="1"/>
  <c r="J68" i="1" s="1"/>
  <c r="F60" i="1"/>
  <c r="J60" i="1" s="1"/>
  <c r="F52" i="1"/>
  <c r="J52" i="1" s="1"/>
  <c r="F131" i="1"/>
  <c r="J131" i="1" s="1"/>
  <c r="F123" i="1"/>
  <c r="J123" i="1" s="1"/>
  <c r="F115" i="1"/>
  <c r="J115" i="1" s="1"/>
  <c r="F107" i="1"/>
  <c r="J107" i="1" s="1"/>
  <c r="F99" i="1"/>
  <c r="J99" i="1" s="1"/>
  <c r="F91" i="1"/>
  <c r="J91" i="1" s="1"/>
  <c r="F83" i="1"/>
  <c r="J83" i="1" s="1"/>
  <c r="F75" i="1"/>
  <c r="J75" i="1" s="1"/>
  <c r="F67" i="1"/>
  <c r="J67" i="1" s="1"/>
  <c r="F59" i="1"/>
  <c r="J59" i="1" s="1"/>
  <c r="F51" i="1"/>
  <c r="J51" i="1" s="1"/>
  <c r="F146" i="1"/>
  <c r="J146" i="1" s="1"/>
  <c r="F130" i="1"/>
  <c r="J130" i="1" s="1"/>
  <c r="F114" i="1"/>
  <c r="J114" i="1" s="1"/>
  <c r="F106" i="1"/>
  <c r="J106" i="1" s="1"/>
  <c r="F98" i="1"/>
  <c r="J98" i="1" s="1"/>
  <c r="F90" i="1"/>
  <c r="J90" i="1" s="1"/>
  <c r="F82" i="1"/>
  <c r="J82" i="1" s="1"/>
  <c r="F74" i="1"/>
  <c r="J74" i="1" s="1"/>
  <c r="F66" i="1"/>
  <c r="J66" i="1" s="1"/>
  <c r="F58" i="1"/>
  <c r="J58" i="1" s="1"/>
  <c r="D33" i="2"/>
  <c r="G32" i="2"/>
  <c r="F34" i="2"/>
  <c r="C35" i="2"/>
  <c r="F33" i="2"/>
  <c r="H32" i="2" l="1"/>
  <c r="E33" i="2"/>
  <c r="D34" i="2"/>
  <c r="G33" i="2"/>
  <c r="F35" i="2"/>
  <c r="C36" i="2"/>
  <c r="E34" i="2" l="1"/>
  <c r="H33" i="2"/>
  <c r="G34" i="2"/>
  <c r="D35" i="2"/>
  <c r="C37" i="2"/>
  <c r="F36" i="2"/>
  <c r="E35" i="2" l="1"/>
  <c r="H34" i="2"/>
  <c r="C38" i="2"/>
  <c r="F37" i="2"/>
  <c r="G35" i="2"/>
  <c r="D36" i="2"/>
  <c r="E36" i="2" l="1"/>
  <c r="H35" i="2"/>
  <c r="D37" i="2"/>
  <c r="G36" i="2"/>
  <c r="F38" i="2"/>
  <c r="C39" i="2"/>
  <c r="H36" i="2" l="1"/>
  <c r="E37" i="2"/>
  <c r="D38" i="2"/>
  <c r="G37" i="2"/>
  <c r="F39" i="2"/>
  <c r="C40" i="2"/>
  <c r="E38" i="2" l="1"/>
  <c r="H37" i="2"/>
  <c r="C41" i="2"/>
  <c r="F40" i="2"/>
  <c r="G38" i="2"/>
  <c r="D39" i="2"/>
  <c r="E39" i="2" l="1"/>
  <c r="H38" i="2"/>
  <c r="C42" i="2"/>
  <c r="F42" i="2" s="1"/>
  <c r="F41" i="2"/>
  <c r="G39" i="2"/>
  <c r="D40" i="2"/>
  <c r="H39" i="2" l="1"/>
  <c r="E40" i="2"/>
  <c r="D41" i="2"/>
  <c r="G40" i="2"/>
  <c r="H40" i="2" l="1"/>
  <c r="E41" i="2"/>
  <c r="D42" i="2"/>
  <c r="G41" i="2"/>
  <c r="D20" i="2"/>
  <c r="H41" i="2" l="1"/>
  <c r="E42" i="2"/>
  <c r="E20" i="2"/>
  <c r="D44" i="2"/>
  <c r="D45" i="2" s="1"/>
  <c r="D46" i="2" s="1"/>
  <c r="D22" i="2"/>
  <c r="D23" i="2" s="1"/>
  <c r="D24" i="2" s="1"/>
  <c r="G42" i="2"/>
  <c r="H42" i="2" l="1"/>
  <c r="E22" i="2"/>
  <c r="E23" i="2" s="1"/>
  <c r="E24" i="2" s="1"/>
  <c r="E44" i="2"/>
  <c r="E45" i="2" s="1"/>
  <c r="E46" i="2" s="1"/>
  <c r="H47" i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5" i="1" s="1"/>
  <c r="G47" i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5" i="1" s="1"/>
  <c r="G18" i="1" l="1"/>
  <c r="H18" i="1"/>
  <c r="G167" i="1"/>
  <c r="H167" i="1"/>
  <c r="L47" i="1"/>
  <c r="R47" i="1" s="1"/>
  <c r="K47" i="1"/>
  <c r="Q47" i="1" s="1"/>
  <c r="P47" i="1" l="1"/>
  <c r="T47" i="1" s="1"/>
  <c r="O47" i="1"/>
  <c r="L48" i="1" l="1"/>
  <c r="S47" i="1"/>
  <c r="K48" i="1"/>
  <c r="O48" i="1" l="1"/>
  <c r="M48" i="1"/>
  <c r="K49" i="1" s="1"/>
  <c r="R48" i="1"/>
  <c r="N48" i="1"/>
  <c r="S48" i="1"/>
  <c r="Q48" i="1"/>
  <c r="Q49" i="1" l="1"/>
  <c r="M49" i="1"/>
  <c r="O49" i="1"/>
  <c r="K50" i="1" l="1"/>
  <c r="S49" i="1"/>
  <c r="P48" i="1"/>
  <c r="Q50" i="1" l="1"/>
  <c r="M50" i="1"/>
  <c r="O50" i="1"/>
  <c r="S50" i="1" s="1"/>
  <c r="T48" i="1"/>
  <c r="L49" i="1"/>
  <c r="R49" i="1" l="1"/>
  <c r="N49" i="1"/>
  <c r="K51" i="1"/>
  <c r="P49" i="1"/>
  <c r="Q51" i="1" l="1"/>
  <c r="M51" i="1"/>
  <c r="O51" i="1"/>
  <c r="S51" i="1" s="1"/>
  <c r="T49" i="1"/>
  <c r="L50" i="1"/>
  <c r="N50" i="1" s="1"/>
  <c r="K52" i="1" l="1"/>
  <c r="R50" i="1"/>
  <c r="P50" i="1"/>
  <c r="Q52" i="1" l="1"/>
  <c r="M52" i="1"/>
  <c r="O52" i="1"/>
  <c r="S52" i="1" s="1"/>
  <c r="L51" i="1"/>
  <c r="N51" i="1" s="1"/>
  <c r="T50" i="1"/>
  <c r="K53" i="1" l="1"/>
  <c r="P51" i="1"/>
  <c r="L52" i="1" s="1"/>
  <c r="N52" i="1" s="1"/>
  <c r="R51" i="1"/>
  <c r="Q53" i="1" l="1"/>
  <c r="M53" i="1"/>
  <c r="O53" i="1"/>
  <c r="S53" i="1" s="1"/>
  <c r="R52" i="1"/>
  <c r="P52" i="1"/>
  <c r="T51" i="1"/>
  <c r="K54" i="1" l="1"/>
  <c r="L53" i="1"/>
  <c r="T52" i="1"/>
  <c r="P53" i="1" l="1"/>
  <c r="T53" i="1" s="1"/>
  <c r="N53" i="1"/>
  <c r="Q54" i="1"/>
  <c r="M54" i="1"/>
  <c r="O54" i="1"/>
  <c r="S54" i="1" s="1"/>
  <c r="R53" i="1"/>
  <c r="L54" i="1"/>
  <c r="N54" i="1" s="1"/>
  <c r="K55" i="1" l="1"/>
  <c r="M55" i="1" s="1"/>
  <c r="R54" i="1"/>
  <c r="P54" i="1"/>
  <c r="T54" i="1" s="1"/>
  <c r="Q55" i="1" l="1"/>
  <c r="O55" i="1"/>
  <c r="S55" i="1" s="1"/>
  <c r="L55" i="1"/>
  <c r="N55" i="1" s="1"/>
  <c r="K56" i="1" l="1"/>
  <c r="M56" i="1" s="1"/>
  <c r="P55" i="1"/>
  <c r="L56" i="1" s="1"/>
  <c r="N56" i="1" s="1"/>
  <c r="R55" i="1"/>
  <c r="Q56" i="1" l="1"/>
  <c r="O56" i="1"/>
  <c r="S56" i="1" s="1"/>
  <c r="R56" i="1"/>
  <c r="T55" i="1"/>
  <c r="P56" i="1"/>
  <c r="L57" i="1" s="1"/>
  <c r="R57" i="1" l="1"/>
  <c r="N57" i="1"/>
  <c r="K57" i="1"/>
  <c r="T56" i="1"/>
  <c r="P57" i="1"/>
  <c r="O57" i="1" l="1"/>
  <c r="S57" i="1" s="1"/>
  <c r="M57" i="1"/>
  <c r="K58" i="1" s="1"/>
  <c r="Q57" i="1"/>
  <c r="T57" i="1"/>
  <c r="L58" i="1"/>
  <c r="P58" i="1" l="1"/>
  <c r="T58" i="1" s="1"/>
  <c r="N58" i="1"/>
  <c r="L59" i="1" s="1"/>
  <c r="O58" i="1"/>
  <c r="S58" i="1" s="1"/>
  <c r="M58" i="1"/>
  <c r="Q58" i="1"/>
  <c r="R58" i="1"/>
  <c r="K59" i="1" l="1"/>
  <c r="R59" i="1"/>
  <c r="N59" i="1"/>
  <c r="O59" i="1"/>
  <c r="S59" i="1" s="1"/>
  <c r="M59" i="1"/>
  <c r="K60" i="1" s="1"/>
  <c r="Q59" i="1"/>
  <c r="P59" i="1"/>
  <c r="T59" i="1" s="1"/>
  <c r="Q60" i="1" l="1"/>
  <c r="M60" i="1"/>
  <c r="O60" i="1"/>
  <c r="S60" i="1" s="1"/>
  <c r="L60" i="1"/>
  <c r="P60" i="1" l="1"/>
  <c r="T60" i="1" s="1"/>
  <c r="N60" i="1"/>
  <c r="K61" i="1"/>
  <c r="R60" i="1"/>
  <c r="L61" i="1" l="1"/>
  <c r="P61" i="1" s="1"/>
  <c r="T61" i="1" s="1"/>
  <c r="O61" i="1"/>
  <c r="S61" i="1" s="1"/>
  <c r="M61" i="1"/>
  <c r="K62" i="1" s="1"/>
  <c r="M62" i="1" s="1"/>
  <c r="Q61" i="1"/>
  <c r="R61" i="1" l="1"/>
  <c r="N61" i="1"/>
  <c r="L62" i="1" s="1"/>
  <c r="N62" i="1" s="1"/>
  <c r="O62" i="1"/>
  <c r="S62" i="1" s="1"/>
  <c r="Q62" i="1"/>
  <c r="R62" i="1"/>
  <c r="P62" i="1" l="1"/>
  <c r="T62" i="1" s="1"/>
  <c r="K63" i="1"/>
  <c r="M63" i="1" s="1"/>
  <c r="L63" i="1" l="1"/>
  <c r="N63" i="1" s="1"/>
  <c r="O63" i="1"/>
  <c r="S63" i="1" s="1"/>
  <c r="Q63" i="1"/>
  <c r="R63" i="1"/>
  <c r="P63" i="1"/>
  <c r="T63" i="1" s="1"/>
  <c r="K64" i="1" l="1"/>
  <c r="M64" i="1" s="1"/>
  <c r="L64" i="1"/>
  <c r="N64" i="1" s="1"/>
  <c r="Q64" i="1" l="1"/>
  <c r="O64" i="1"/>
  <c r="S64" i="1" s="1"/>
  <c r="R64" i="1"/>
  <c r="P64" i="1"/>
  <c r="T64" i="1" s="1"/>
  <c r="L65" i="1" l="1"/>
  <c r="K65" i="1"/>
  <c r="M65" i="1" s="1"/>
  <c r="R65" i="1" l="1"/>
  <c r="N65" i="1"/>
  <c r="O65" i="1"/>
  <c r="S65" i="1" s="1"/>
  <c r="Q65" i="1"/>
  <c r="P65" i="1"/>
  <c r="T65" i="1" s="1"/>
  <c r="L66" i="1" l="1"/>
  <c r="K66" i="1"/>
  <c r="R66" i="1" l="1"/>
  <c r="N66" i="1"/>
  <c r="Q66" i="1"/>
  <c r="M66" i="1"/>
  <c r="P66" i="1"/>
  <c r="T66" i="1" s="1"/>
  <c r="O66" i="1"/>
  <c r="S66" i="1" s="1"/>
  <c r="L67" i="1" l="1"/>
  <c r="N67" i="1" s="1"/>
  <c r="K67" i="1"/>
  <c r="M67" i="1" s="1"/>
  <c r="R67" i="1" l="1"/>
  <c r="P67" i="1"/>
  <c r="T67" i="1" s="1"/>
  <c r="O67" i="1"/>
  <c r="S67" i="1" s="1"/>
  <c r="Q67" i="1"/>
  <c r="L68" i="1"/>
  <c r="N68" i="1" s="1"/>
  <c r="K68" i="1" l="1"/>
  <c r="M68" i="1" s="1"/>
  <c r="P68" i="1"/>
  <c r="R68" i="1"/>
  <c r="Q68" i="1" l="1"/>
  <c r="O68" i="1"/>
  <c r="S68" i="1" s="1"/>
  <c r="L69" i="1"/>
  <c r="N69" i="1" s="1"/>
  <c r="T68" i="1"/>
  <c r="K69" i="1" l="1"/>
  <c r="R69" i="1"/>
  <c r="P69" i="1"/>
  <c r="T69" i="1" s="1"/>
  <c r="Q69" i="1" l="1"/>
  <c r="M69" i="1"/>
  <c r="O69" i="1"/>
  <c r="S69" i="1" s="1"/>
  <c r="L70" i="1"/>
  <c r="N70" i="1" s="1"/>
  <c r="K70" i="1" l="1"/>
  <c r="M70" i="1" s="1"/>
  <c r="R70" i="1"/>
  <c r="P70" i="1"/>
  <c r="T70" i="1" s="1"/>
  <c r="Q70" i="1" l="1"/>
  <c r="O70" i="1"/>
  <c r="S70" i="1" s="1"/>
  <c r="K71" i="1"/>
  <c r="M71" i="1" s="1"/>
  <c r="L71" i="1"/>
  <c r="P71" i="1" l="1"/>
  <c r="T71" i="1" s="1"/>
  <c r="N71" i="1"/>
  <c r="O71" i="1"/>
  <c r="S71" i="1" s="1"/>
  <c r="Q71" i="1"/>
  <c r="R71" i="1"/>
  <c r="L72" i="1"/>
  <c r="R72" i="1" l="1"/>
  <c r="N72" i="1"/>
  <c r="K72" i="1"/>
  <c r="M72" i="1" s="1"/>
  <c r="P72" i="1"/>
  <c r="T72" i="1" s="1"/>
  <c r="Q72" i="1" l="1"/>
  <c r="O72" i="1"/>
  <c r="S72" i="1" s="1"/>
  <c r="L73" i="1"/>
  <c r="N73" i="1" s="1"/>
  <c r="K73" i="1" l="1"/>
  <c r="M73" i="1" s="1"/>
  <c r="P73" i="1"/>
  <c r="L74" i="1" s="1"/>
  <c r="N74" i="1" s="1"/>
  <c r="R73" i="1"/>
  <c r="O73" i="1" l="1"/>
  <c r="K74" i="1" s="1"/>
  <c r="M74" i="1" s="1"/>
  <c r="Q73" i="1"/>
  <c r="T73" i="1"/>
  <c r="P74" i="1"/>
  <c r="R74" i="1"/>
  <c r="S73" i="1" l="1"/>
  <c r="Q74" i="1"/>
  <c r="O74" i="1"/>
  <c r="K75" i="1"/>
  <c r="M75" i="1" s="1"/>
  <c r="S74" i="1"/>
  <c r="L75" i="1"/>
  <c r="T74" i="1"/>
  <c r="R75" i="1" l="1"/>
  <c r="N75" i="1"/>
  <c r="Q75" i="1"/>
  <c r="O75" i="1"/>
  <c r="S75" i="1" s="1"/>
  <c r="K76" i="1"/>
  <c r="M76" i="1" s="1"/>
  <c r="Q76" i="1"/>
  <c r="P75" i="1"/>
  <c r="O76" i="1" l="1"/>
  <c r="S76" i="1" s="1"/>
  <c r="K77" i="1"/>
  <c r="M77" i="1" s="1"/>
  <c r="L76" i="1"/>
  <c r="T75" i="1"/>
  <c r="P76" i="1" l="1"/>
  <c r="N76" i="1"/>
  <c r="O77" i="1"/>
  <c r="S77" i="1" s="1"/>
  <c r="Q77" i="1"/>
  <c r="T76" i="1"/>
  <c r="L77" i="1"/>
  <c r="N77" i="1" s="1"/>
  <c r="R76" i="1"/>
  <c r="K78" i="1" l="1"/>
  <c r="M78" i="1" s="1"/>
  <c r="Q78" i="1"/>
  <c r="O78" i="1"/>
  <c r="S78" i="1" s="1"/>
  <c r="K79" i="1"/>
  <c r="M79" i="1" s="1"/>
  <c r="R77" i="1"/>
  <c r="P77" i="1"/>
  <c r="T77" i="1" s="1"/>
  <c r="Q79" i="1" l="1"/>
  <c r="O79" i="1"/>
  <c r="S79" i="1" s="1"/>
  <c r="L78" i="1"/>
  <c r="K80" i="1"/>
  <c r="M80" i="1" s="1"/>
  <c r="P78" i="1" l="1"/>
  <c r="T78" i="1" s="1"/>
  <c r="N78" i="1"/>
  <c r="R78" i="1"/>
  <c r="Q80" i="1"/>
  <c r="O80" i="1"/>
  <c r="L79" i="1" l="1"/>
  <c r="P79" i="1"/>
  <c r="T79" i="1" s="1"/>
  <c r="N79" i="1"/>
  <c r="L80" i="1" s="1"/>
  <c r="N80" i="1" s="1"/>
  <c r="R79" i="1"/>
  <c r="K81" i="1"/>
  <c r="M81" i="1" s="1"/>
  <c r="S80" i="1"/>
  <c r="R80" i="1" l="1"/>
  <c r="P80" i="1"/>
  <c r="T80" i="1" s="1"/>
  <c r="Q81" i="1"/>
  <c r="O81" i="1"/>
  <c r="L81" i="1" l="1"/>
  <c r="N81" i="1" s="1"/>
  <c r="K82" i="1"/>
  <c r="S81" i="1"/>
  <c r="R81" i="1"/>
  <c r="P81" i="1"/>
  <c r="T81" i="1" s="1"/>
  <c r="O82" i="1" l="1"/>
  <c r="M82" i="1"/>
  <c r="K83" i="1"/>
  <c r="M83" i="1" s="1"/>
  <c r="S82" i="1"/>
  <c r="Q82" i="1"/>
  <c r="L82" i="1"/>
  <c r="P82" i="1" l="1"/>
  <c r="T82" i="1" s="1"/>
  <c r="N82" i="1"/>
  <c r="L83" i="1" s="1"/>
  <c r="N83" i="1" s="1"/>
  <c r="O83" i="1"/>
  <c r="K84" i="1" s="1"/>
  <c r="Q83" i="1"/>
  <c r="R82" i="1"/>
  <c r="Q84" i="1" l="1"/>
  <c r="M84" i="1"/>
  <c r="O84" i="1"/>
  <c r="S83" i="1"/>
  <c r="P83" i="1"/>
  <c r="T83" i="1" s="1"/>
  <c r="R83" i="1"/>
  <c r="L84" i="1"/>
  <c r="R84" i="1" l="1"/>
  <c r="N84" i="1"/>
  <c r="S84" i="1"/>
  <c r="K85" i="1"/>
  <c r="P84" i="1"/>
  <c r="T84" i="1" s="1"/>
  <c r="Q85" i="1" l="1"/>
  <c r="M85" i="1"/>
  <c r="O85" i="1"/>
  <c r="S85" i="1" s="1"/>
  <c r="L85" i="1"/>
  <c r="P85" i="1" l="1"/>
  <c r="T85" i="1" s="1"/>
  <c r="N85" i="1"/>
  <c r="L86" i="1" s="1"/>
  <c r="N86" i="1" s="1"/>
  <c r="K86" i="1"/>
  <c r="M86" i="1" s="1"/>
  <c r="Q86" i="1"/>
  <c r="O86" i="1"/>
  <c r="S86" i="1" s="1"/>
  <c r="R85" i="1"/>
  <c r="K87" i="1" l="1"/>
  <c r="M87" i="1" s="1"/>
  <c r="Q87" i="1"/>
  <c r="O87" i="1"/>
  <c r="S87" i="1" s="1"/>
  <c r="P86" i="1"/>
  <c r="T86" i="1" s="1"/>
  <c r="R86" i="1"/>
  <c r="K88" i="1" l="1"/>
  <c r="M88" i="1" s="1"/>
  <c r="Q88" i="1"/>
  <c r="O88" i="1"/>
  <c r="S88" i="1" s="1"/>
  <c r="L87" i="1"/>
  <c r="P87" i="1" l="1"/>
  <c r="T87" i="1" s="1"/>
  <c r="N87" i="1"/>
  <c r="K89" i="1"/>
  <c r="M89" i="1" s="1"/>
  <c r="L88" i="1"/>
  <c r="R87" i="1"/>
  <c r="P88" i="1" l="1"/>
  <c r="T88" i="1" s="1"/>
  <c r="N88" i="1"/>
  <c r="O89" i="1"/>
  <c r="S89" i="1" s="1"/>
  <c r="Q89" i="1"/>
  <c r="R88" i="1"/>
  <c r="L89" i="1"/>
  <c r="P89" i="1" l="1"/>
  <c r="T89" i="1" s="1"/>
  <c r="N89" i="1"/>
  <c r="L90" i="1" s="1"/>
  <c r="N90" i="1" s="1"/>
  <c r="K90" i="1"/>
  <c r="Q90" i="1"/>
  <c r="R89" i="1"/>
  <c r="O90" i="1" l="1"/>
  <c r="S90" i="1" s="1"/>
  <c r="M90" i="1"/>
  <c r="R90" i="1"/>
  <c r="P90" i="1"/>
  <c r="T90" i="1" s="1"/>
  <c r="K91" i="1" l="1"/>
  <c r="M91" i="1"/>
  <c r="O91" i="1"/>
  <c r="S91" i="1" s="1"/>
  <c r="Q91" i="1"/>
  <c r="L91" i="1"/>
  <c r="N91" i="1" s="1"/>
  <c r="K92" i="1" l="1"/>
  <c r="R91" i="1"/>
  <c r="P91" i="1"/>
  <c r="T91" i="1" s="1"/>
  <c r="L92" i="1" l="1"/>
  <c r="N92" i="1" s="1"/>
  <c r="M92" i="1"/>
  <c r="O92" i="1"/>
  <c r="S92" i="1" s="1"/>
  <c r="Q92" i="1"/>
  <c r="P92" i="1"/>
  <c r="T92" i="1" s="1"/>
  <c r="L93" i="1"/>
  <c r="N93" i="1" s="1"/>
  <c r="R92" i="1"/>
  <c r="K93" i="1" l="1"/>
  <c r="R93" i="1"/>
  <c r="P93" i="1"/>
  <c r="T93" i="1" s="1"/>
  <c r="M93" i="1" l="1"/>
  <c r="O93" i="1"/>
  <c r="S93" i="1" s="1"/>
  <c r="Q93" i="1"/>
  <c r="K94" i="1"/>
  <c r="L94" i="1"/>
  <c r="N94" i="1" s="1"/>
  <c r="M94" i="1" l="1"/>
  <c r="Q94" i="1"/>
  <c r="O94" i="1"/>
  <c r="S94" i="1" s="1"/>
  <c r="R94" i="1"/>
  <c r="P94" i="1"/>
  <c r="T94" i="1" s="1"/>
  <c r="L95" i="1"/>
  <c r="N95" i="1" s="1"/>
  <c r="K95" i="1" l="1"/>
  <c r="P95" i="1"/>
  <c r="T95" i="1" s="1"/>
  <c r="R95" i="1"/>
  <c r="L96" i="1"/>
  <c r="N96" i="1" s="1"/>
  <c r="R96" i="1" l="1"/>
  <c r="M95" i="1"/>
  <c r="O95" i="1"/>
  <c r="S95" i="1" s="1"/>
  <c r="Q95" i="1"/>
  <c r="K96" i="1"/>
  <c r="P96" i="1"/>
  <c r="T96" i="1" s="1"/>
  <c r="L97" i="1"/>
  <c r="N97" i="1" s="1"/>
  <c r="M96" i="1" l="1"/>
  <c r="Q96" i="1"/>
  <c r="O96" i="1"/>
  <c r="K97" i="1"/>
  <c r="S96" i="1"/>
  <c r="P97" i="1"/>
  <c r="T97" i="1" s="1"/>
  <c r="L98" i="1"/>
  <c r="N98" i="1" s="1"/>
  <c r="R97" i="1"/>
  <c r="M97" i="1" l="1"/>
  <c r="O97" i="1"/>
  <c r="S97" i="1" s="1"/>
  <c r="Q97" i="1"/>
  <c r="R98" i="1"/>
  <c r="P98" i="1"/>
  <c r="K98" i="1" l="1"/>
  <c r="L99" i="1"/>
  <c r="T98" i="1"/>
  <c r="P99" i="1" l="1"/>
  <c r="N99" i="1"/>
  <c r="M98" i="1"/>
  <c r="O98" i="1"/>
  <c r="S98" i="1" s="1"/>
  <c r="Q98" i="1"/>
  <c r="T99" i="1"/>
  <c r="R99" i="1"/>
  <c r="L100" i="1"/>
  <c r="N100" i="1" s="1"/>
  <c r="K99" i="1" l="1"/>
  <c r="P100" i="1"/>
  <c r="T100" i="1" s="1"/>
  <c r="R100" i="1"/>
  <c r="M99" i="1" l="1"/>
  <c r="O99" i="1"/>
  <c r="S99" i="1" s="1"/>
  <c r="Q99" i="1"/>
  <c r="L101" i="1"/>
  <c r="N101" i="1" s="1"/>
  <c r="K100" i="1" l="1"/>
  <c r="R101" i="1"/>
  <c r="P101" i="1"/>
  <c r="T101" i="1" s="1"/>
  <c r="M100" i="1" l="1"/>
  <c r="Q100" i="1"/>
  <c r="O100" i="1"/>
  <c r="S100" i="1" s="1"/>
  <c r="L102" i="1"/>
  <c r="N102" i="1" s="1"/>
  <c r="K101" i="1" l="1"/>
  <c r="M101" i="1"/>
  <c r="Q101" i="1"/>
  <c r="O101" i="1"/>
  <c r="P102" i="1"/>
  <c r="T102" i="1" s="1"/>
  <c r="L103" i="1"/>
  <c r="N103" i="1" s="1"/>
  <c r="R102" i="1"/>
  <c r="K102" i="1" l="1"/>
  <c r="S101" i="1"/>
  <c r="P103" i="1"/>
  <c r="T103" i="1" s="1"/>
  <c r="R103" i="1"/>
  <c r="L104" i="1" l="1"/>
  <c r="N104" i="1" s="1"/>
  <c r="M102" i="1"/>
  <c r="O102" i="1"/>
  <c r="S102" i="1" s="1"/>
  <c r="Q102" i="1"/>
  <c r="K103" i="1"/>
  <c r="P104" i="1"/>
  <c r="T104" i="1" s="1"/>
  <c r="R104" i="1"/>
  <c r="Q103" i="1" l="1"/>
  <c r="M103" i="1"/>
  <c r="O103" i="1"/>
  <c r="S103" i="1" s="1"/>
  <c r="K104" i="1"/>
  <c r="L105" i="1"/>
  <c r="N105" i="1" s="1"/>
  <c r="O104" i="1" l="1"/>
  <c r="S104" i="1" s="1"/>
  <c r="M104" i="1"/>
  <c r="K105" i="1" s="1"/>
  <c r="Q104" i="1"/>
  <c r="R105" i="1"/>
  <c r="P105" i="1"/>
  <c r="T105" i="1" s="1"/>
  <c r="L106" i="1" l="1"/>
  <c r="N106" i="1" s="1"/>
  <c r="M105" i="1"/>
  <c r="Q105" i="1"/>
  <c r="O105" i="1"/>
  <c r="S105" i="1" s="1"/>
  <c r="K106" i="1"/>
  <c r="R106" i="1"/>
  <c r="P106" i="1" l="1"/>
  <c r="M106" i="1"/>
  <c r="Q106" i="1"/>
  <c r="O106" i="1"/>
  <c r="S106" i="1" s="1"/>
  <c r="T106" i="1" l="1"/>
  <c r="L107" i="1"/>
  <c r="K107" i="1"/>
  <c r="M107" i="1"/>
  <c r="O107" i="1"/>
  <c r="S107" i="1" s="1"/>
  <c r="Q107" i="1"/>
  <c r="K108" i="1"/>
  <c r="M108" i="1" s="1"/>
  <c r="Q108" i="1"/>
  <c r="N107" i="1" l="1"/>
  <c r="R107" i="1"/>
  <c r="P107" i="1"/>
  <c r="T107" i="1" s="1"/>
  <c r="O108" i="1"/>
  <c r="K109" i="1" s="1"/>
  <c r="M109" i="1" s="1"/>
  <c r="S108" i="1"/>
  <c r="Q109" i="1"/>
  <c r="O109" i="1"/>
  <c r="S109" i="1" s="1"/>
  <c r="L108" i="1" l="1"/>
  <c r="K110" i="1"/>
  <c r="M110" i="1" s="1"/>
  <c r="Q110" i="1"/>
  <c r="O110" i="1"/>
  <c r="S110" i="1" s="1"/>
  <c r="N108" i="1" l="1"/>
  <c r="P108" i="1"/>
  <c r="T108" i="1" s="1"/>
  <c r="L109" i="1"/>
  <c r="R108" i="1"/>
  <c r="K111" i="1"/>
  <c r="M111" i="1" s="1"/>
  <c r="P109" i="1" l="1"/>
  <c r="T109" i="1" s="1"/>
  <c r="N109" i="1"/>
  <c r="L110" i="1" s="1"/>
  <c r="R109" i="1"/>
  <c r="Q111" i="1"/>
  <c r="O111" i="1"/>
  <c r="S111" i="1" s="1"/>
  <c r="R110" i="1" l="1"/>
  <c r="N110" i="1"/>
  <c r="P110" i="1"/>
  <c r="T110" i="1" s="1"/>
  <c r="K112" i="1"/>
  <c r="O112" i="1" s="1"/>
  <c r="S112" i="1" s="1"/>
  <c r="Q112" i="1"/>
  <c r="M112" i="1"/>
  <c r="K113" i="1" s="1"/>
  <c r="M113" i="1" s="1"/>
  <c r="L111" i="1" l="1"/>
  <c r="Q113" i="1"/>
  <c r="O113" i="1"/>
  <c r="S113" i="1" s="1"/>
  <c r="N111" i="1" l="1"/>
  <c r="L112" i="1" s="1"/>
  <c r="R111" i="1"/>
  <c r="P111" i="1"/>
  <c r="T111" i="1" s="1"/>
  <c r="K114" i="1"/>
  <c r="M114" i="1" s="1"/>
  <c r="N112" i="1" l="1"/>
  <c r="R112" i="1"/>
  <c r="P112" i="1"/>
  <c r="T112" i="1" s="1"/>
  <c r="L113" i="1"/>
  <c r="O114" i="1"/>
  <c r="S114" i="1" s="1"/>
  <c r="Q114" i="1"/>
  <c r="N113" i="1" l="1"/>
  <c r="R113" i="1"/>
  <c r="P113" i="1"/>
  <c r="T113" i="1" s="1"/>
  <c r="L114" i="1"/>
  <c r="K115" i="1"/>
  <c r="R114" i="1" l="1"/>
  <c r="P114" i="1"/>
  <c r="T114" i="1" s="1"/>
  <c r="N114" i="1"/>
  <c r="L115" i="1" s="1"/>
  <c r="Q115" i="1"/>
  <c r="M115" i="1"/>
  <c r="O115" i="1"/>
  <c r="S115" i="1" s="1"/>
  <c r="N115" i="1" l="1"/>
  <c r="P115" i="1"/>
  <c r="T115" i="1" s="1"/>
  <c r="R115" i="1"/>
  <c r="K116" i="1"/>
  <c r="M116" i="1" s="1"/>
  <c r="Q116" i="1"/>
  <c r="O116" i="1"/>
  <c r="S116" i="1" s="1"/>
  <c r="L116" i="1" l="1"/>
  <c r="K117" i="1"/>
  <c r="M117" i="1" s="1"/>
  <c r="N116" i="1" l="1"/>
  <c r="R116" i="1"/>
  <c r="P116" i="1"/>
  <c r="T116" i="1" s="1"/>
  <c r="O117" i="1"/>
  <c r="S117" i="1" s="1"/>
  <c r="Q117" i="1"/>
  <c r="L117" i="1" l="1"/>
  <c r="K118" i="1"/>
  <c r="Q118" i="1"/>
  <c r="R117" i="1" l="1"/>
  <c r="N117" i="1"/>
  <c r="P117" i="1"/>
  <c r="T117" i="1" s="1"/>
  <c r="L118" i="1"/>
  <c r="O118" i="1"/>
  <c r="S118" i="1" s="1"/>
  <c r="M118" i="1"/>
  <c r="K119" i="1" s="1"/>
  <c r="N118" i="1" l="1"/>
  <c r="P118" i="1"/>
  <c r="T118" i="1" s="1"/>
  <c r="R118" i="1"/>
  <c r="O119" i="1"/>
  <c r="S119" i="1" s="1"/>
  <c r="M119" i="1"/>
  <c r="Q119" i="1"/>
  <c r="L119" i="1" l="1"/>
  <c r="K120" i="1"/>
  <c r="N119" i="1" l="1"/>
  <c r="L120" i="1" s="1"/>
  <c r="P119" i="1"/>
  <c r="T119" i="1" s="1"/>
  <c r="R119" i="1"/>
  <c r="O120" i="1"/>
  <c r="S120" i="1" s="1"/>
  <c r="M120" i="1"/>
  <c r="K121" i="1" s="1"/>
  <c r="Q120" i="1"/>
  <c r="N120" i="1" l="1"/>
  <c r="L121" i="1" s="1"/>
  <c r="R120" i="1"/>
  <c r="P120" i="1"/>
  <c r="T120" i="1" s="1"/>
  <c r="O121" i="1"/>
  <c r="S121" i="1" s="1"/>
  <c r="M121" i="1"/>
  <c r="Q121" i="1"/>
  <c r="N121" i="1" l="1"/>
  <c r="L122" i="1" s="1"/>
  <c r="R121" i="1"/>
  <c r="P121" i="1"/>
  <c r="T121" i="1" s="1"/>
  <c r="K122" i="1"/>
  <c r="N122" i="1" l="1"/>
  <c r="R122" i="1"/>
  <c r="P122" i="1"/>
  <c r="T122" i="1" s="1"/>
  <c r="O122" i="1"/>
  <c r="S122" i="1" s="1"/>
  <c r="M122" i="1"/>
  <c r="Q122" i="1"/>
  <c r="L123" i="1"/>
  <c r="P123" i="1" l="1"/>
  <c r="T123" i="1" s="1"/>
  <c r="N123" i="1"/>
  <c r="K123" i="1"/>
  <c r="L124" i="1"/>
  <c r="R123" i="1"/>
  <c r="P124" i="1" l="1"/>
  <c r="T124" i="1" s="1"/>
  <c r="N124" i="1"/>
  <c r="M123" i="1"/>
  <c r="Q123" i="1"/>
  <c r="O123" i="1"/>
  <c r="S123" i="1" s="1"/>
  <c r="K124" i="1"/>
  <c r="R124" i="1"/>
  <c r="L125" i="1" l="1"/>
  <c r="N125" i="1" s="1"/>
  <c r="Q124" i="1"/>
  <c r="M124" i="1"/>
  <c r="O124" i="1"/>
  <c r="S124" i="1" s="1"/>
  <c r="P125" i="1"/>
  <c r="T125" i="1" s="1"/>
  <c r="R125" i="1"/>
  <c r="K125" i="1" l="1"/>
  <c r="L126" i="1"/>
  <c r="R126" i="1" s="1"/>
  <c r="P126" i="1" l="1"/>
  <c r="T126" i="1" s="1"/>
  <c r="N126" i="1"/>
  <c r="M125" i="1"/>
  <c r="Q125" i="1"/>
  <c r="O125" i="1"/>
  <c r="S125" i="1" s="1"/>
  <c r="L127" i="1" l="1"/>
  <c r="N127" i="1" s="1"/>
  <c r="K126" i="1"/>
  <c r="M126" i="1"/>
  <c r="Q126" i="1"/>
  <c r="O126" i="1"/>
  <c r="S126" i="1" s="1"/>
  <c r="K127" i="1"/>
  <c r="R127" i="1"/>
  <c r="P127" i="1"/>
  <c r="T127" i="1" s="1"/>
  <c r="L128" i="1" l="1"/>
  <c r="N128" i="1" s="1"/>
  <c r="M127" i="1"/>
  <c r="Q127" i="1"/>
  <c r="O127" i="1"/>
  <c r="S127" i="1" s="1"/>
  <c r="K128" i="1"/>
  <c r="P128" i="1"/>
  <c r="T128" i="1" s="1"/>
  <c r="R128" i="1"/>
  <c r="L129" i="1" l="1"/>
  <c r="N129" i="1" s="1"/>
  <c r="M128" i="1"/>
  <c r="Q128" i="1"/>
  <c r="O128" i="1"/>
  <c r="S128" i="1" s="1"/>
  <c r="P129" i="1" l="1"/>
  <c r="T129" i="1" s="1"/>
  <c r="R129" i="1"/>
  <c r="K129" i="1"/>
  <c r="L130" i="1" l="1"/>
  <c r="N130" i="1" s="1"/>
  <c r="M129" i="1"/>
  <c r="O129" i="1"/>
  <c r="S129" i="1" s="1"/>
  <c r="Q129" i="1"/>
  <c r="P130" i="1" l="1"/>
  <c r="T130" i="1" s="1"/>
  <c r="R130" i="1"/>
  <c r="K130" i="1"/>
  <c r="M130" i="1"/>
  <c r="Q130" i="1"/>
  <c r="O130" i="1"/>
  <c r="K131" i="1" s="1"/>
  <c r="M131" i="1" s="1"/>
  <c r="S130" i="1"/>
  <c r="L131" i="1" l="1"/>
  <c r="N131" i="1"/>
  <c r="O131" i="1"/>
  <c r="S131" i="1" s="1"/>
  <c r="K132" i="1"/>
  <c r="Q131" i="1"/>
  <c r="L132" i="1" l="1"/>
  <c r="R131" i="1"/>
  <c r="P131" i="1"/>
  <c r="T131" i="1" s="1"/>
  <c r="Q132" i="1"/>
  <c r="M132" i="1"/>
  <c r="O132" i="1"/>
  <c r="S132" i="1" s="1"/>
  <c r="K133" i="1"/>
  <c r="M133" i="1" s="1"/>
  <c r="L133" i="1" l="1"/>
  <c r="N133" i="1" s="1"/>
  <c r="P132" i="1"/>
  <c r="T132" i="1" s="1"/>
  <c r="R132" i="1"/>
  <c r="N132" i="1"/>
  <c r="O133" i="1"/>
  <c r="S133" i="1" s="1"/>
  <c r="Q133" i="1"/>
  <c r="K134" i="1"/>
  <c r="P133" i="1" l="1"/>
  <c r="T133" i="1" s="1"/>
  <c r="R133" i="1"/>
  <c r="L134" i="1"/>
  <c r="N134" i="1" s="1"/>
  <c r="O134" i="1"/>
  <c r="S134" i="1" s="1"/>
  <c r="M134" i="1"/>
  <c r="K135" i="1"/>
  <c r="M135" i="1" s="1"/>
  <c r="Q134" i="1"/>
  <c r="R134" i="1"/>
  <c r="P134" i="1" l="1"/>
  <c r="T134" i="1" s="1"/>
  <c r="O135" i="1"/>
  <c r="S135" i="1" s="1"/>
  <c r="Q135" i="1"/>
  <c r="L135" i="1" l="1"/>
  <c r="K136" i="1"/>
  <c r="M136" i="1" s="1"/>
  <c r="Q136" i="1"/>
  <c r="O136" i="1"/>
  <c r="S136" i="1" s="1"/>
  <c r="N135" i="1" l="1"/>
  <c r="R135" i="1"/>
  <c r="P135" i="1"/>
  <c r="T135" i="1" s="1"/>
  <c r="K137" i="1"/>
  <c r="M137" i="1" s="1"/>
  <c r="L136" i="1" l="1"/>
  <c r="O137" i="1"/>
  <c r="S137" i="1" s="1"/>
  <c r="Q137" i="1"/>
  <c r="P136" i="1" l="1"/>
  <c r="T136" i="1" s="1"/>
  <c r="R136" i="1"/>
  <c r="N136" i="1"/>
  <c r="L137" i="1" s="1"/>
  <c r="K138" i="1"/>
  <c r="N137" i="1" l="1"/>
  <c r="R137" i="1"/>
  <c r="P137" i="1"/>
  <c r="T137" i="1" s="1"/>
  <c r="Q138" i="1"/>
  <c r="M138" i="1"/>
  <c r="O138" i="1"/>
  <c r="S138" i="1" s="1"/>
  <c r="L138" i="1" l="1"/>
  <c r="K139" i="1"/>
  <c r="M139" i="1" s="1"/>
  <c r="N138" i="1" l="1"/>
  <c r="R138" i="1"/>
  <c r="P138" i="1"/>
  <c r="T138" i="1" s="1"/>
  <c r="O139" i="1"/>
  <c r="S139" i="1" s="1"/>
  <c r="Q139" i="1"/>
  <c r="L139" i="1" l="1"/>
  <c r="K140" i="1"/>
  <c r="M140" i="1" s="1"/>
  <c r="O140" i="1"/>
  <c r="S140" i="1" s="1"/>
  <c r="Q140" i="1"/>
  <c r="N139" i="1" l="1"/>
  <c r="P139" i="1"/>
  <c r="T139" i="1" s="1"/>
  <c r="R139" i="1"/>
  <c r="K141" i="1"/>
  <c r="L140" i="1" l="1"/>
  <c r="M141" i="1"/>
  <c r="Q141" i="1"/>
  <c r="O141" i="1"/>
  <c r="S141" i="1" s="1"/>
  <c r="K142" i="1"/>
  <c r="M142" i="1" s="1"/>
  <c r="N140" i="1" l="1"/>
  <c r="R140" i="1"/>
  <c r="P140" i="1"/>
  <c r="T140" i="1" s="1"/>
  <c r="O142" i="1"/>
  <c r="S142" i="1" s="1"/>
  <c r="Q142" i="1"/>
  <c r="K143" i="1"/>
  <c r="M143" i="1" s="1"/>
  <c r="L141" i="1" l="1"/>
  <c r="O143" i="1"/>
  <c r="S143" i="1" s="1"/>
  <c r="Q143" i="1"/>
  <c r="N141" i="1" l="1"/>
  <c r="P141" i="1"/>
  <c r="T141" i="1" s="1"/>
  <c r="R141" i="1"/>
  <c r="K144" i="1"/>
  <c r="M144" i="1" s="1"/>
  <c r="L142" i="1" l="1"/>
  <c r="Q144" i="1"/>
  <c r="O144" i="1"/>
  <c r="S144" i="1" s="1"/>
  <c r="R142" i="1" l="1"/>
  <c r="P142" i="1"/>
  <c r="T142" i="1" s="1"/>
  <c r="N142" i="1"/>
  <c r="L143" i="1" s="1"/>
  <c r="K145" i="1"/>
  <c r="M145" i="1" s="1"/>
  <c r="N143" i="1" l="1"/>
  <c r="R143" i="1"/>
  <c r="P143" i="1"/>
  <c r="T143" i="1" s="1"/>
  <c r="Q145" i="1"/>
  <c r="O145" i="1"/>
  <c r="S145" i="1" s="1"/>
  <c r="K146" i="1"/>
  <c r="M146" i="1" s="1"/>
  <c r="L144" i="1" l="1"/>
  <c r="Q146" i="1"/>
  <c r="O146" i="1"/>
  <c r="S146" i="1" s="1"/>
  <c r="R144" i="1" l="1"/>
  <c r="N144" i="1"/>
  <c r="P144" i="1"/>
  <c r="T144" i="1" s="1"/>
  <c r="L145" i="1"/>
  <c r="K147" i="1"/>
  <c r="R145" i="1" l="1"/>
  <c r="N145" i="1"/>
  <c r="P145" i="1"/>
  <c r="T145" i="1" s="1"/>
  <c r="L146" i="1"/>
  <c r="Q147" i="1"/>
  <c r="M147" i="1"/>
  <c r="O147" i="1"/>
  <c r="S147" i="1" s="1"/>
  <c r="P146" i="1" l="1"/>
  <c r="T146" i="1" s="1"/>
  <c r="R146" i="1"/>
  <c r="N146" i="1"/>
  <c r="L147" i="1" s="1"/>
  <c r="K148" i="1"/>
  <c r="M148" i="1" s="1"/>
  <c r="Q148" i="1"/>
  <c r="O148" i="1"/>
  <c r="S148" i="1" s="1"/>
  <c r="P147" i="1" l="1"/>
  <c r="T147" i="1" s="1"/>
  <c r="N147" i="1"/>
  <c r="R147" i="1"/>
  <c r="L148" i="1"/>
  <c r="R148" i="1" s="1"/>
  <c r="N148" i="1"/>
  <c r="L149" i="1" s="1"/>
  <c r="P148" i="1"/>
  <c r="T148" i="1" s="1"/>
  <c r="K149" i="1"/>
  <c r="N149" i="1" l="1"/>
  <c r="P149" i="1"/>
  <c r="R149" i="1"/>
  <c r="L150" i="1"/>
  <c r="T149" i="1"/>
  <c r="O149" i="1"/>
  <c r="S149" i="1" s="1"/>
  <c r="M149" i="1"/>
  <c r="K150" i="1" s="1"/>
  <c r="Q149" i="1"/>
  <c r="M150" i="1" l="1"/>
  <c r="Q150" i="1"/>
  <c r="R150" i="1"/>
  <c r="N150" i="1"/>
  <c r="P150" i="1"/>
  <c r="T150" i="1" s="1"/>
  <c r="O150" i="1"/>
  <c r="S150" i="1" s="1"/>
  <c r="L151" i="1" l="1"/>
  <c r="N151" i="1"/>
  <c r="P151" i="1"/>
  <c r="T151" i="1" s="1"/>
  <c r="R151" i="1"/>
  <c r="L152" i="1"/>
  <c r="N152" i="1" s="1"/>
  <c r="K151" i="1"/>
  <c r="R152" i="1"/>
  <c r="P152" i="1" l="1"/>
  <c r="T152" i="1" s="1"/>
  <c r="M151" i="1"/>
  <c r="Q151" i="1"/>
  <c r="O151" i="1"/>
  <c r="S151" i="1" s="1"/>
  <c r="L153" i="1" l="1"/>
  <c r="K152" i="1"/>
  <c r="N153" i="1" l="1"/>
  <c r="P153" i="1"/>
  <c r="T153" i="1" s="1"/>
  <c r="R153" i="1"/>
  <c r="M152" i="1"/>
  <c r="Q152" i="1"/>
  <c r="O152" i="1"/>
  <c r="S152" i="1" s="1"/>
  <c r="K153" i="1"/>
  <c r="L154" i="1" l="1"/>
  <c r="M153" i="1"/>
  <c r="Q153" i="1"/>
  <c r="O153" i="1"/>
  <c r="S153" i="1" s="1"/>
  <c r="N154" i="1" l="1"/>
  <c r="R154" i="1"/>
  <c r="P154" i="1"/>
  <c r="T154" i="1" s="1"/>
  <c r="L155" i="1"/>
  <c r="K154" i="1"/>
  <c r="M154" i="1" s="1"/>
  <c r="O154" i="1"/>
  <c r="Q154" i="1"/>
  <c r="R155" i="1" l="1"/>
  <c r="N155" i="1"/>
  <c r="P155" i="1"/>
  <c r="T155" i="1" s="1"/>
  <c r="S154" i="1"/>
  <c r="K155" i="1"/>
  <c r="L156" i="1" l="1"/>
  <c r="Q155" i="1"/>
  <c r="M155" i="1"/>
  <c r="O155" i="1"/>
  <c r="S155" i="1" s="1"/>
  <c r="P156" i="1" l="1"/>
  <c r="T156" i="1" s="1"/>
  <c r="R156" i="1"/>
  <c r="N156" i="1"/>
  <c r="L157" i="1" s="1"/>
  <c r="K156" i="1"/>
  <c r="N157" i="1" l="1"/>
  <c r="R157" i="1"/>
  <c r="P157" i="1"/>
  <c r="T157" i="1" s="1"/>
  <c r="L158" i="1"/>
  <c r="N158" i="1" s="1"/>
  <c r="M156" i="1"/>
  <c r="O156" i="1"/>
  <c r="S156" i="1" s="1"/>
  <c r="Q156" i="1"/>
  <c r="P158" i="1" l="1"/>
  <c r="T158" i="1" s="1"/>
  <c r="R158" i="1"/>
  <c r="K157" i="1"/>
  <c r="Q157" i="1" s="1"/>
  <c r="O157" i="1" l="1"/>
  <c r="S157" i="1" s="1"/>
  <c r="L159" i="1"/>
  <c r="M157" i="1"/>
  <c r="K158" i="1" s="1"/>
  <c r="M158" i="1" s="1"/>
  <c r="O158" i="1"/>
  <c r="S158" i="1" s="1"/>
  <c r="Q158" i="1" l="1"/>
  <c r="N159" i="1"/>
  <c r="P159" i="1"/>
  <c r="T159" i="1" s="1"/>
  <c r="R159" i="1"/>
  <c r="L160" i="1"/>
  <c r="K159" i="1"/>
  <c r="Q159" i="1" s="1"/>
  <c r="O159" i="1" l="1"/>
  <c r="S159" i="1" s="1"/>
  <c r="M159" i="1"/>
  <c r="N160" i="1"/>
  <c r="R160" i="1"/>
  <c r="P160" i="1"/>
  <c r="T160" i="1" s="1"/>
  <c r="L161" i="1"/>
  <c r="K160" i="1"/>
  <c r="Q160" i="1" s="1"/>
  <c r="M160" i="1"/>
  <c r="O160" i="1" l="1"/>
  <c r="S160" i="1" s="1"/>
  <c r="N161" i="1"/>
  <c r="P161" i="1"/>
  <c r="T161" i="1" s="1"/>
  <c r="R161" i="1"/>
  <c r="L162" i="1"/>
  <c r="K161" i="1"/>
  <c r="M161" i="1" s="1"/>
  <c r="Q161" i="1"/>
  <c r="O161" i="1" l="1"/>
  <c r="S161" i="1" s="1"/>
  <c r="N162" i="1"/>
  <c r="R162" i="1"/>
  <c r="P162" i="1"/>
  <c r="T162" i="1" s="1"/>
  <c r="L163" i="1"/>
  <c r="K162" i="1"/>
  <c r="M162" i="1" s="1"/>
  <c r="N163" i="1" l="1"/>
  <c r="P163" i="1"/>
  <c r="T163" i="1" s="1"/>
  <c r="R163" i="1"/>
  <c r="O162" i="1"/>
  <c r="S162" i="1" s="1"/>
  <c r="Q162" i="1"/>
  <c r="L164" i="1" l="1"/>
  <c r="K163" i="1"/>
  <c r="N164" i="1" l="1"/>
  <c r="R164" i="1"/>
  <c r="P164" i="1"/>
  <c r="T164" i="1" s="1"/>
  <c r="Q163" i="1"/>
  <c r="M163" i="1"/>
  <c r="K164" i="1" s="1"/>
  <c r="O163" i="1"/>
  <c r="S163" i="1" s="1"/>
  <c r="L165" i="1" l="1"/>
  <c r="M164" i="1"/>
  <c r="Q164" i="1"/>
  <c r="O164" i="1"/>
  <c r="S164" i="1" s="1"/>
  <c r="N165" i="1" l="1"/>
  <c r="P165" i="1"/>
  <c r="R165" i="1"/>
  <c r="K165" i="1"/>
  <c r="T165" i="1" l="1"/>
  <c r="L166" i="1"/>
  <c r="M165" i="1"/>
  <c r="O165" i="1"/>
  <c r="K166" i="1" s="1"/>
  <c r="Q165" i="1"/>
  <c r="N166" i="1" l="1"/>
  <c r="R166" i="1"/>
  <c r="R167" i="1" s="1"/>
  <c r="P166" i="1"/>
  <c r="H19" i="1" s="1"/>
  <c r="H16" i="1"/>
  <c r="H20" i="1" s="1"/>
  <c r="H24" i="1" s="1"/>
  <c r="L167" i="1"/>
  <c r="T166" i="1"/>
  <c r="T167" i="1" s="1"/>
  <c r="M166" i="1"/>
  <c r="G16" i="1"/>
  <c r="G20" i="1" s="1"/>
  <c r="G21" i="1" s="1"/>
  <c r="G24" i="1" s="1"/>
  <c r="Q166" i="1"/>
  <c r="Q167" i="1" s="1"/>
  <c r="K167" i="1" s="1"/>
  <c r="O166" i="1"/>
  <c r="G19" i="1"/>
  <c r="S165" i="1"/>
  <c r="S166" i="1" s="1"/>
  <c r="S167" i="1" s="1"/>
</calcChain>
</file>

<file path=xl/sharedStrings.xml><?xml version="1.0" encoding="utf-8"?>
<sst xmlns="http://schemas.openxmlformats.org/spreadsheetml/2006/main" count="155" uniqueCount="131">
  <si>
    <t>Sporenie</t>
  </si>
  <si>
    <t>Broker</t>
  </si>
  <si>
    <t>Suma A</t>
  </si>
  <si>
    <t>Suma B</t>
  </si>
  <si>
    <t>Úrok A</t>
  </si>
  <si>
    <t>Úrok B</t>
  </si>
  <si>
    <t>Poplatok A</t>
  </si>
  <si>
    <t>Poplatok B</t>
  </si>
  <si>
    <t>Poplatok za správu</t>
  </si>
  <si>
    <t>investovaná suma</t>
  </si>
  <si>
    <t>vložené v mesiaci</t>
  </si>
  <si>
    <t>vstupný poplatok</t>
  </si>
  <si>
    <t>Zhodnotenie</t>
  </si>
  <si>
    <t>Popl. A</t>
  </si>
  <si>
    <t>Popl. B</t>
  </si>
  <si>
    <t>daň</t>
  </si>
  <si>
    <t>Hodnota účtu</t>
  </si>
  <si>
    <t>Sporenie zrušené po</t>
  </si>
  <si>
    <t>rokoch</t>
  </si>
  <si>
    <t>rokov</t>
  </si>
  <si>
    <t>Spolu zaplatené</t>
  </si>
  <si>
    <t>Hodnota účtu po 10 r.</t>
  </si>
  <si>
    <t>Poplatky za správu</t>
  </si>
  <si>
    <t>Zhodnotenie pred zdanením</t>
  </si>
  <si>
    <t>Zhodnotenie po zdanení</t>
  </si>
  <si>
    <t>Zhodnotenie ročné</t>
  </si>
  <si>
    <t>Investovaná suma</t>
  </si>
  <si>
    <t>Doba investície v rokoch</t>
  </si>
  <si>
    <t>fond bežného človeka</t>
  </si>
  <si>
    <t>fond investičného odborníka</t>
  </si>
  <si>
    <t>Názov</t>
  </si>
  <si>
    <t>klasický fond</t>
  </si>
  <si>
    <t>ETF fond</t>
  </si>
  <si>
    <t>Obchodný poplatok (%)</t>
  </si>
  <si>
    <t>Obchodný poplatok suma</t>
  </si>
  <si>
    <t>Popl. za nákupnú transakciu</t>
  </si>
  <si>
    <t>Vstupný poplatok</t>
  </si>
  <si>
    <t>Ročný manažérsky poplatok</t>
  </si>
  <si>
    <t>Výstupný poplatok</t>
  </si>
  <si>
    <t>Popl. za predajnú transakciu</t>
  </si>
  <si>
    <t>Výsledok</t>
  </si>
  <si>
    <t>Poplat. za správu za 10 rokov</t>
  </si>
  <si>
    <t>Poplatok za predaj</t>
  </si>
  <si>
    <t>Daň pri výbere peňazí</t>
  </si>
  <si>
    <t>Ostane po zdanení</t>
  </si>
  <si>
    <t>Čistý zisk</t>
  </si>
  <si>
    <t>Index je miera rastu trhu (zhodnotenie) bez akýchkoľvek poplatkov. Používa sa ako podklad pre výkonnosť fondov</t>
  </si>
  <si>
    <t>rok</t>
  </si>
  <si>
    <t>Index</t>
  </si>
  <si>
    <t>Klasický fond - bežný človek</t>
  </si>
  <si>
    <t>ETF fond - investičný odborník</t>
  </si>
  <si>
    <t>Zisk Index</t>
  </si>
  <si>
    <t>Zisk klasický fond</t>
  </si>
  <si>
    <t>Zisk ETF fond</t>
  </si>
  <si>
    <t>vklad</t>
  </si>
  <si>
    <t>výber</t>
  </si>
  <si>
    <t>daň 19% z FO</t>
  </si>
  <si>
    <t>klasické investičné sporenie</t>
  </si>
  <si>
    <t>pravidelný nákup ETF</t>
  </si>
  <si>
    <t>mesiac</t>
  </si>
  <si>
    <t>Zhodnotenie po 10 rokoch</t>
  </si>
  <si>
    <t>Výpočet</t>
  </si>
  <si>
    <t>počet mesiacov</t>
  </si>
  <si>
    <t>Koľko peňazí ostane po desiatom roku a zaplatenie daní</t>
  </si>
  <si>
    <t>pravidelný ETF nákup</t>
  </si>
  <si>
    <t>Zaplatené poplatky spolu</t>
  </si>
  <si>
    <t>klasické sporenie</t>
  </si>
  <si>
    <t>Výber</t>
  </si>
  <si>
    <t>investujem pravidelne 9 rokov, 
posledný 10. rok nechám peniaze pracovať</t>
  </si>
  <si>
    <t>neplatím vďaka časovému testu</t>
  </si>
  <si>
    <t>Poplatok za aktivovanie sporenia z cieľovej sumy</t>
  </si>
  <si>
    <t>pri pravidelnosti</t>
  </si>
  <si>
    <t>mesačne</t>
  </si>
  <si>
    <t>každý mesiac</t>
  </si>
  <si>
    <t>každý druhý mesiac</t>
  </si>
  <si>
    <t>každý tretí mesiac</t>
  </si>
  <si>
    <t>raz za polrok</t>
  </si>
  <si>
    <t>raz za rok</t>
  </si>
  <si>
    <t>každý štvrtý mesiac</t>
  </si>
  <si>
    <t>Periodicita investície</t>
  </si>
  <si>
    <t>Pravidelnosť</t>
  </si>
  <si>
    <t>Poplatok za aktivovanie</t>
  </si>
  <si>
    <t>Nákupné poplatky</t>
  </si>
  <si>
    <t>Investičná kalkulačka</t>
  </si>
  <si>
    <t xml:space="preserve">Táto investičná kalkulačka ukazuje porovnanie zhodnotenia </t>
  </si>
  <si>
    <t>štandardných podielových fondov oproti ETF fondom</t>
  </si>
  <si>
    <t xml:space="preserve"> - jednorázový nákup fondu</t>
  </si>
  <si>
    <t xml:space="preserve"> - pravidelný nákup fondu</t>
  </si>
  <si>
    <t>Ukazuje dva modely</t>
  </si>
  <si>
    <t>Kalkulačka využíva štandardné a známe vzorce zloženého úročenia</t>
  </si>
  <si>
    <t xml:space="preserve"> - táto kalkulačka je otvorená a nezaheslovaná</t>
  </si>
  <si>
    <t>Kalkulačka je interaktívna a určená na "hranie"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</si>
  <si>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- hodnoty v hornej tabuľke tejto kalkulačky môžete upravovať podľa seba</t>
    </r>
  </si>
  <si>
    <t>Špeciálna výhoda kalkulačky</t>
  </si>
  <si>
    <t xml:space="preserve">   vidíte v nej aj vzorce a spôsoby, akým ráta čísla</t>
  </si>
  <si>
    <t xml:space="preserve">   preto pri znalosti Excelu si ju sami môžete upraviť podľa vlastných potrieb</t>
  </si>
  <si>
    <t xml:space="preserve">   dať si tam svoju finančnú situáciu a sami si prepočítať výhodnosť rôznych foriem investícií</t>
  </si>
  <si>
    <t>https://www.bluenumbers.sk/</t>
  </si>
  <si>
    <t>Kalkulačka vytvorená pre Investičný portál BlueNumbers.sk</t>
  </si>
  <si>
    <t>https://expertpowerbi.sk/</t>
  </si>
  <si>
    <t>O autoroch</t>
  </si>
  <si>
    <t>Túto kalkulačku vytvoril tím ExpertPowerBI.sk</t>
  </si>
  <si>
    <t>Poznámka:</t>
  </si>
  <si>
    <t>Poznámka: Táto BlueNumbers Investičná kalkulačka je interaktívna a môžete do nej doplniť akékoľvek sumy</t>
  </si>
  <si>
    <t xml:space="preserve">    Táto BlueNumbers Investičná kalkulačka je interaktívna 
a môžete do nej doplniť akékoľvek sumy</t>
  </si>
  <si>
    <t xml:space="preserve"> &lt;- môžeš meniť</t>
  </si>
  <si>
    <t xml:space="preserve"> &lt;- vyber z možností</t>
  </si>
  <si>
    <t xml:space="preserve"> &lt;-</t>
  </si>
  <si>
    <t xml:space="preserve"> &lt;- aj toto môžeš meniť</t>
  </si>
  <si>
    <t>Autori</t>
  </si>
  <si>
    <t>Tím ExpertPowerBI.sk</t>
  </si>
  <si>
    <t>www.expertpowerbi.sk</t>
  </si>
  <si>
    <t>Web autorov</t>
  </si>
  <si>
    <t>Vytvorené pre portál</t>
  </si>
  <si>
    <t>Blue Numbers</t>
  </si>
  <si>
    <t>Web portálu</t>
  </si>
  <si>
    <t>www.BlueNumbers.sk</t>
  </si>
  <si>
    <t>Hlavný tvorca</t>
  </si>
  <si>
    <t>Ing. Róbert Ďurec, hlavný konzultant tímu ExpertPowerBI.sk</t>
  </si>
  <si>
    <t>Zhodnotenie akcií p.a.</t>
  </si>
  <si>
    <t>Vkladané do sporenia</t>
  </si>
  <si>
    <t xml:space="preserve"> &lt;- zadaj buď hodnotu typu 0,10 alebo 10%</t>
  </si>
  <si>
    <t xml:space="preserve"> &lt;- zadaj buď hodnotu typu 0,018 alebo 1,8%</t>
  </si>
  <si>
    <t xml:space="preserve"> &lt;- zadaj sumu v EUR</t>
  </si>
  <si>
    <t xml:space="preserve"> Fixne určené</t>
  </si>
  <si>
    <t>Môžeš meniť</t>
  </si>
  <si>
    <t>Nákupný poplatok v %</t>
  </si>
  <si>
    <t>Poplatok za transakciu</t>
  </si>
  <si>
    <t xml:space="preserve"> &lt;- zadaj v Eur</t>
  </si>
  <si>
    <t xml:space="preserve"> &lt;- zadaj v % ako hodnotu typu 0,05 alebo 5%</t>
  </si>
  <si>
    <t xml:space="preserve"> &lt;=  všetky polia nižšie sú rátané vzorcami. Odporúčame ich nemeniť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</si>
</sst>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€&quot;;\-#,##0\ &quot;€&quot;"/>
    <numFmt numFmtId="6" formatCode="#,##0\ &quot;€&quot;;[Red]\-#,##0\ &quot;€&quot;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\ &quot;€&quot;"/>
    <numFmt numFmtId="167" formatCode="_-* #,##0\ [$€-1]_-;\-* #,##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A62A97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2" borderId="1" xfId="0" applyFill="1" applyBorder="1"/>
    <xf numFmtId="9" fontId="0" fillId="2" borderId="1" xfId="0" applyNumberFormat="1" applyFill="1" applyBorder="1"/>
    <xf numFmtId="6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0" fontId="0" fillId="2" borderId="0" xfId="0" applyFill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0" fontId="0" fillId="2" borderId="1" xfId="0" applyNumberFormat="1" applyFill="1" applyBorder="1"/>
    <xf numFmtId="10" fontId="0" fillId="2" borderId="1" xfId="2" applyNumberFormat="1" applyFont="1" applyFill="1" applyBorder="1"/>
    <xf numFmtId="0" fontId="0" fillId="2" borderId="7" xfId="0" applyFill="1" applyBorder="1"/>
    <xf numFmtId="9" fontId="0" fillId="2" borderId="7" xfId="0" applyNumberFormat="1" applyFill="1" applyBorder="1"/>
    <xf numFmtId="166" fontId="2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/>
    <xf numFmtId="166" fontId="3" fillId="2" borderId="1" xfId="0" applyNumberFormat="1" applyFont="1" applyFill="1" applyBorder="1"/>
    <xf numFmtId="166" fontId="4" fillId="2" borderId="1" xfId="0" applyNumberFormat="1" applyFont="1" applyFill="1" applyBorder="1"/>
    <xf numFmtId="1" fontId="0" fillId="2" borderId="0" xfId="0" applyNumberFormat="1" applyFill="1"/>
    <xf numFmtId="1" fontId="0" fillId="2" borderId="1" xfId="0" applyNumberFormat="1" applyFill="1" applyBorder="1"/>
    <xf numFmtId="0" fontId="2" fillId="2" borderId="1" xfId="0" applyFont="1" applyFill="1" applyBorder="1"/>
    <xf numFmtId="6" fontId="2" fillId="2" borderId="1" xfId="0" applyNumberFormat="1" applyFont="1" applyFill="1" applyBorder="1"/>
    <xf numFmtId="43" fontId="0" fillId="2" borderId="0" xfId="0" applyNumberFormat="1" applyFill="1"/>
    <xf numFmtId="164" fontId="0" fillId="2" borderId="0" xfId="0" applyNumberFormat="1" applyFill="1"/>
    <xf numFmtId="0" fontId="0" fillId="2" borderId="8" xfId="0" applyFill="1" applyBorder="1"/>
    <xf numFmtId="0" fontId="0" fillId="2" borderId="11" xfId="0" applyFill="1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6" fontId="0" fillId="0" borderId="16" xfId="0" applyNumberFormat="1" applyFill="1" applyBorder="1"/>
    <xf numFmtId="10" fontId="0" fillId="0" borderId="16" xfId="0" applyNumberFormat="1" applyFill="1" applyBorder="1"/>
    <xf numFmtId="9" fontId="0" fillId="0" borderId="15" xfId="0" applyNumberFormat="1" applyFill="1" applyBorder="1"/>
    <xf numFmtId="10" fontId="0" fillId="0" borderId="15" xfId="0" applyNumberFormat="1" applyFill="1" applyBorder="1"/>
    <xf numFmtId="0" fontId="0" fillId="0" borderId="15" xfId="0" applyNumberFormat="1" applyFill="1" applyBorder="1"/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16" xfId="2" applyFont="1" applyFill="1" applyBorder="1" applyAlignment="1">
      <alignment horizontal="center" vertical="center" wrapText="1"/>
    </xf>
    <xf numFmtId="0" fontId="0" fillId="2" borderId="21" xfId="0" applyNumberFormat="1" applyFill="1" applyBorder="1"/>
    <xf numFmtId="0" fontId="0" fillId="2" borderId="0" xfId="0" applyFill="1" applyBorder="1" applyAlignment="1">
      <alignment horizontal="center" vertical="center" wrapText="1"/>
    </xf>
    <xf numFmtId="165" fontId="0" fillId="2" borderId="0" xfId="1" applyNumberFormat="1" applyFont="1" applyFill="1" applyBorder="1"/>
    <xf numFmtId="165" fontId="8" fillId="2" borderId="0" xfId="1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0" xfId="0" applyFont="1" applyFill="1"/>
    <xf numFmtId="165" fontId="3" fillId="2" borderId="0" xfId="1" applyNumberFormat="1" applyFont="1" applyFill="1" applyBorder="1"/>
    <xf numFmtId="165" fontId="5" fillId="2" borderId="0" xfId="1" applyNumberFormat="1" applyFont="1" applyFill="1" applyBorder="1"/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2" xfId="0" applyFill="1" applyBorder="1"/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/>
    <xf numFmtId="0" fontId="0" fillId="2" borderId="14" xfId="0" applyFill="1" applyBorder="1"/>
    <xf numFmtId="0" fontId="2" fillId="3" borderId="34" xfId="0" applyFont="1" applyFill="1" applyBorder="1"/>
    <xf numFmtId="0" fontId="2" fillId="3" borderId="35" xfId="0" applyFont="1" applyFill="1" applyBorder="1"/>
    <xf numFmtId="2" fontId="0" fillId="2" borderId="11" xfId="1" applyNumberFormat="1" applyFont="1" applyFill="1" applyBorder="1"/>
    <xf numFmtId="2" fontId="0" fillId="2" borderId="17" xfId="1" applyNumberFormat="1" applyFont="1" applyFill="1" applyBorder="1"/>
    <xf numFmtId="2" fontId="0" fillId="2" borderId="8" xfId="1" applyNumberFormat="1" applyFont="1" applyFill="1" applyBorder="1"/>
    <xf numFmtId="2" fontId="0" fillId="2" borderId="20" xfId="1" applyNumberFormat="1" applyFont="1" applyFill="1" applyBorder="1"/>
    <xf numFmtId="2" fontId="0" fillId="2" borderId="29" xfId="1" applyNumberFormat="1" applyFont="1" applyFill="1" applyBorder="1"/>
    <xf numFmtId="2" fontId="0" fillId="2" borderId="12" xfId="1" applyNumberFormat="1" applyFont="1" applyFill="1" applyBorder="1"/>
    <xf numFmtId="2" fontId="2" fillId="3" borderId="35" xfId="1" applyNumberFormat="1" applyFont="1" applyFill="1" applyBorder="1"/>
    <xf numFmtId="2" fontId="2" fillId="3" borderId="36" xfId="1" applyNumberFormat="1" applyFont="1" applyFill="1" applyBorder="1"/>
    <xf numFmtId="2" fontId="0" fillId="2" borderId="0" xfId="0" applyNumberFormat="1" applyFill="1"/>
    <xf numFmtId="0" fontId="0" fillId="2" borderId="9" xfId="0" applyFill="1" applyBorder="1" applyAlignment="1">
      <alignment horizontal="left" vertical="center"/>
    </xf>
    <xf numFmtId="9" fontId="1" fillId="0" borderId="16" xfId="2" applyFont="1" applyFill="1" applyBorder="1" applyAlignment="1">
      <alignment horizontal="right" vertical="center"/>
    </xf>
    <xf numFmtId="165" fontId="9" fillId="0" borderId="19" xfId="1" applyNumberFormat="1" applyFont="1" applyFill="1" applyBorder="1" applyAlignment="1">
      <alignment horizontal="center" vertical="center" wrapText="1"/>
    </xf>
    <xf numFmtId="167" fontId="0" fillId="0" borderId="12" xfId="1" applyNumberFormat="1" applyFont="1" applyFill="1" applyBorder="1"/>
    <xf numFmtId="167" fontId="0" fillId="0" borderId="14" xfId="1" applyNumberFormat="1" applyFont="1" applyFill="1" applyBorder="1"/>
    <xf numFmtId="167" fontId="0" fillId="0" borderId="15" xfId="1" applyNumberFormat="1" applyFont="1" applyFill="1" applyBorder="1"/>
    <xf numFmtId="167" fontId="0" fillId="0" borderId="16" xfId="1" applyNumberFormat="1" applyFont="1" applyFill="1" applyBorder="1"/>
    <xf numFmtId="167" fontId="0" fillId="0" borderId="17" xfId="1" applyNumberFormat="1" applyFont="1" applyFill="1" applyBorder="1" applyAlignment="1">
      <alignment horizontal="center" wrapText="1"/>
    </xf>
    <xf numFmtId="6" fontId="2" fillId="0" borderId="12" xfId="0" applyNumberFormat="1" applyFont="1" applyFill="1" applyBorder="1" applyAlignment="1">
      <alignment horizontal="center" vertical="center" wrapText="1"/>
    </xf>
    <xf numFmtId="166" fontId="2" fillId="0" borderId="14" xfId="2" applyNumberFormat="1" applyFont="1" applyFill="1" applyBorder="1" applyAlignment="1">
      <alignment horizontal="center" vertical="center" wrapText="1"/>
    </xf>
    <xf numFmtId="6" fontId="1" fillId="0" borderId="16" xfId="2" applyNumberFormat="1" applyFont="1" applyFill="1" applyBorder="1" applyAlignment="1">
      <alignment horizontal="right" vertical="center"/>
    </xf>
    <xf numFmtId="166" fontId="0" fillId="0" borderId="15" xfId="0" applyNumberFormat="1" applyFill="1" applyBorder="1" applyAlignment="1">
      <alignment horizontal="right" vertical="center"/>
    </xf>
    <xf numFmtId="0" fontId="10" fillId="2" borderId="0" xfId="0" applyFont="1" applyFill="1"/>
    <xf numFmtId="0" fontId="11" fillId="2" borderId="0" xfId="0" applyFont="1" applyFill="1"/>
    <xf numFmtId="0" fontId="0" fillId="2" borderId="0" xfId="0" quotePrefix="1" applyFill="1"/>
    <xf numFmtId="5" fontId="4" fillId="0" borderId="22" xfId="1" applyNumberFormat="1" applyFont="1" applyFill="1" applyBorder="1"/>
    <xf numFmtId="0" fontId="2" fillId="2" borderId="0" xfId="0" quotePrefix="1" applyFont="1" applyFill="1"/>
    <xf numFmtId="0" fontId="12" fillId="2" borderId="0" xfId="3" applyFill="1"/>
    <xf numFmtId="0" fontId="9" fillId="2" borderId="0" xfId="0" applyFont="1" applyFill="1"/>
    <xf numFmtId="0" fontId="0" fillId="2" borderId="0" xfId="0" applyFill="1" applyAlignment="1">
      <alignment horizontal="left" vertical="center"/>
    </xf>
    <xf numFmtId="0" fontId="12" fillId="0" borderId="0" xfId="3"/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9" fontId="0" fillId="0" borderId="16" xfId="0" applyNumberFormat="1" applyFill="1" applyBorder="1"/>
    <xf numFmtId="6" fontId="0" fillId="0" borderId="15" xfId="0" applyNumberFormat="1" applyFill="1" applyBorder="1"/>
    <xf numFmtId="167" fontId="3" fillId="0" borderId="20" xfId="1" applyNumberFormat="1" applyFont="1" applyFill="1" applyBorder="1"/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Hodnota</a:t>
            </a:r>
            <a:r>
              <a:rPr lang="sk-SK" baseline="0"/>
              <a:t> peňazí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'Jednorázový nákup'!$C$29</c:f>
              <c:strCache>
                <c:ptCount val="1"/>
                <c:pt idx="0">
                  <c:v>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'Jednorázový nákup'!$B$30:$B$42</c:f>
              <c:strCache>
                <c:ptCount val="13"/>
                <c:pt idx="0">
                  <c:v>vklad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výber</c:v>
                </c:pt>
              </c:strCache>
            </c:strRef>
          </c:cat>
          <c:val>
            <c:numRef>
              <c:f>'Jednorázový nákup'!$C$30:$C$42</c:f>
              <c:numCache>
                <c:formatCode>"€"#,##0_);[Red]\("€"#,##0\)</c:formatCode>
                <c:ptCount val="13"/>
                <c:pt idx="0">
                  <c:v>1000</c:v>
                </c:pt>
                <c:pt idx="1">
                  <c:v>1000</c:v>
                </c:pt>
                <c:pt idx="2">
                  <c:v>1070</c:v>
                </c:pt>
                <c:pt idx="3">
                  <c:v>1144.9000000000001</c:v>
                </c:pt>
                <c:pt idx="4">
                  <c:v>1225.0430000000001</c:v>
                </c:pt>
                <c:pt idx="5">
                  <c:v>1310.7960100000003</c:v>
                </c:pt>
                <c:pt idx="6">
                  <c:v>1402.5517307000005</c:v>
                </c:pt>
                <c:pt idx="7">
                  <c:v>1500.7303518490005</c:v>
                </c:pt>
                <c:pt idx="8">
                  <c:v>1605.7814764784307</c:v>
                </c:pt>
                <c:pt idx="9">
                  <c:v>1718.186179831921</c:v>
                </c:pt>
                <c:pt idx="10">
                  <c:v>1838.4592124201556</c:v>
                </c:pt>
                <c:pt idx="11">
                  <c:v>1967.1513572895667</c:v>
                </c:pt>
                <c:pt idx="12">
                  <c:v>1967.1513572895667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1-4016-A1CB-ED2893200863}"/>
            </c:ext>
          </c:extLst>
        </c:ser>
        <c:ser>
          <c:idx val="1"/>
          <c:order val="1"/>
          <c:tx>
            <c:strRef>
              <c:f>'Jednorázový nákup'!$D$29</c:f>
              <c:strCache>
                <c:ptCount val="1"/>
                <c:pt idx="0">
                  <c:v>Klasický fond - bežný človek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'Jednorázový nákup'!$B$30:$B$42</c:f>
              <c:strCache>
                <c:ptCount val="13"/>
                <c:pt idx="0">
                  <c:v>vklad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výber</c:v>
                </c:pt>
              </c:strCache>
            </c:strRef>
          </c:cat>
          <c:val>
            <c:numRef>
              <c:f>'Jednorázový nákup'!$D$30:$D$42</c:f>
              <c:numCache>
                <c:formatCode>General</c:formatCode>
                <c:ptCount val="13"/>
                <c:pt idx="0" formatCode="&quot;€&quot;#,##0_);[Red]\(&quot;€&quot;#,##0\)">
                  <c:v>1000</c:v>
                </c:pt>
                <c:pt idx="1">
                  <c:v>950</c:v>
                </c:pt>
                <c:pt idx="2" formatCode="0">
                  <c:v>998.20300000000009</c:v>
                </c:pt>
                <c:pt idx="3" formatCode="0">
                  <c:v>1048.85182022</c:v>
                </c:pt>
                <c:pt idx="4" formatCode="0">
                  <c:v>1102.070561577963</c:v>
                </c:pt>
                <c:pt idx="5" formatCode="0">
                  <c:v>1157.9896218724289</c:v>
                </c:pt>
                <c:pt idx="6" formatCode="0">
                  <c:v>1216.7460152862361</c:v>
                </c:pt>
                <c:pt idx="7" formatCode="0">
                  <c:v>1278.4837081018597</c:v>
                </c:pt>
                <c:pt idx="8" formatCode="0">
                  <c:v>1343.3539714509482</c:v>
                </c:pt>
                <c:pt idx="9" formatCode="0">
                  <c:v>1411.5157519623694</c:v>
                </c:pt>
                <c:pt idx="10" formatCode="0">
                  <c:v>1483.1360612169401</c:v>
                </c:pt>
                <c:pt idx="11" formatCode="0">
                  <c:v>1558.3903849630879</c:v>
                </c:pt>
                <c:pt idx="12" formatCode="0">
                  <c:v>1558.3903849630879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1-4016-A1CB-ED2893200863}"/>
            </c:ext>
          </c:extLst>
        </c:ser>
        <c:ser>
          <c:idx val="2"/>
          <c:order val="2"/>
          <c:tx>
            <c:strRef>
              <c:f>'Jednorázový nákup'!$E$29</c:f>
              <c:strCache>
                <c:ptCount val="1"/>
                <c:pt idx="0">
                  <c:v>ETF fond - investičný odborník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'Jednorázový nákup'!$B$30:$B$42</c:f>
              <c:strCache>
                <c:ptCount val="13"/>
                <c:pt idx="0">
                  <c:v>vklad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výber</c:v>
                </c:pt>
              </c:strCache>
            </c:strRef>
          </c:cat>
          <c:val>
            <c:numRef>
              <c:f>'Jednorázový nákup'!$E$30:$E$42</c:f>
              <c:numCache>
                <c:formatCode>General</c:formatCode>
                <c:ptCount val="13"/>
                <c:pt idx="0" formatCode="&quot;€&quot;#,##0_);[Red]\(&quot;€&quot;#,##0\)">
                  <c:v>1000</c:v>
                </c:pt>
                <c:pt idx="1">
                  <c:v>994</c:v>
                </c:pt>
                <c:pt idx="2" formatCode="0">
                  <c:v>1059.3256800000001</c:v>
                </c:pt>
                <c:pt idx="3" formatCode="0">
                  <c:v>1128.9445636896</c:v>
                </c:pt>
                <c:pt idx="4" formatCode="0">
                  <c:v>1203.1388004152805</c:v>
                </c:pt>
                <c:pt idx="5" formatCode="0">
                  <c:v>1282.2090823785729</c:v>
                </c:pt>
                <c:pt idx="6" formatCode="0">
                  <c:v>1366.4758632724927</c:v>
                </c:pt>
                <c:pt idx="7" formatCode="0">
                  <c:v>1456.280657006761</c:v>
                </c:pt>
                <c:pt idx="8" formatCode="0">
                  <c:v>1551.9874217852453</c:v>
                </c:pt>
                <c:pt idx="9" formatCode="0">
                  <c:v>1653.9840351449718</c:v>
                </c:pt>
                <c:pt idx="10" formatCode="0">
                  <c:v>1762.6838659346995</c:v>
                </c:pt>
                <c:pt idx="11" formatCode="0">
                  <c:v>1878.5274496039281</c:v>
                </c:pt>
                <c:pt idx="12" formatCode="0">
                  <c:v>1872.5274496039281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1-4016-A1CB-ED2893200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1723135"/>
        <c:axId val="1751584543"/>
      </c:lineChart>
      <c:catAx>
        <c:axId val="174172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584543"/>
        <c:crosses val="autoZero"/>
        <c:auto val="1"/>
        <c:lblAlgn val="ctr"/>
        <c:lblOffset val="100"/>
        <c:noMultiLvlLbl val="0"/>
      </c:catAx>
      <c:valAx>
        <c:axId val="175158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99000"/>
                </a:schemeClr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72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Zisk</a:t>
            </a:r>
            <a:r>
              <a:rPr lang="sk-SK" baseline="0"/>
              <a:t> po zdanení a zrušení fondu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'Jednorázový nákup'!$F$29</c:f>
              <c:strCache>
                <c:ptCount val="1"/>
                <c:pt idx="0">
                  <c:v>Zisk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'Jednorázový nákup'!$B$30:$B$42</c:f>
              <c:strCache>
                <c:ptCount val="13"/>
                <c:pt idx="0">
                  <c:v>vklad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výber</c:v>
                </c:pt>
              </c:strCache>
            </c:strRef>
          </c:cat>
          <c:val>
            <c:numRef>
              <c:f>'Jednorázový nákup'!$F$30:$F$42</c:f>
              <c:numCache>
                <c:formatCode>"€"#,##0_);[Red]\("€"#,##0\)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70</c:v>
                </c:pt>
                <c:pt idx="3">
                  <c:v>144.90000000000009</c:v>
                </c:pt>
                <c:pt idx="4">
                  <c:v>225.04300000000012</c:v>
                </c:pt>
                <c:pt idx="5">
                  <c:v>310.79601000000025</c:v>
                </c:pt>
                <c:pt idx="6">
                  <c:v>402.55173070000046</c:v>
                </c:pt>
                <c:pt idx="7">
                  <c:v>500.7303518490005</c:v>
                </c:pt>
                <c:pt idx="8">
                  <c:v>605.7814764784307</c:v>
                </c:pt>
                <c:pt idx="9">
                  <c:v>718.18617983192098</c:v>
                </c:pt>
                <c:pt idx="10">
                  <c:v>838.45921242015561</c:v>
                </c:pt>
                <c:pt idx="11">
                  <c:v>967.1513572895667</c:v>
                </c:pt>
                <c:pt idx="12">
                  <c:v>967.1513572895667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B-44FE-959B-664E987CB3CD}"/>
            </c:ext>
          </c:extLst>
        </c:ser>
        <c:ser>
          <c:idx val="1"/>
          <c:order val="1"/>
          <c:tx>
            <c:strRef>
              <c:f>'Jednorázový nákup'!$G$29</c:f>
              <c:strCache>
                <c:ptCount val="1"/>
                <c:pt idx="0">
                  <c:v>Zisk klasický fond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'Jednorázový nákup'!$B$30:$B$42</c:f>
              <c:strCache>
                <c:ptCount val="13"/>
                <c:pt idx="0">
                  <c:v>vklad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výber</c:v>
                </c:pt>
              </c:strCache>
            </c:strRef>
          </c:cat>
          <c:val>
            <c:numRef>
              <c:f>'Jednorázový nákup'!$G$30:$G$42</c:f>
              <c:numCache>
                <c:formatCode>"€"#,##0_);[Red]\("€"#,##0\)</c:formatCode>
                <c:ptCount val="13"/>
                <c:pt idx="0">
                  <c:v>0</c:v>
                </c:pt>
                <c:pt idx="1">
                  <c:v>-50</c:v>
                </c:pt>
                <c:pt idx="2">
                  <c:v>-1.7969999999999118</c:v>
                </c:pt>
                <c:pt idx="3">
                  <c:v>48.851820220000036</c:v>
                </c:pt>
                <c:pt idx="4">
                  <c:v>102.07056157796296</c:v>
                </c:pt>
                <c:pt idx="5">
                  <c:v>157.98962187242887</c:v>
                </c:pt>
                <c:pt idx="6">
                  <c:v>216.74601528623612</c:v>
                </c:pt>
                <c:pt idx="7">
                  <c:v>278.48370810185975</c:v>
                </c:pt>
                <c:pt idx="8">
                  <c:v>343.35397145094817</c:v>
                </c:pt>
                <c:pt idx="9">
                  <c:v>411.51575196236945</c:v>
                </c:pt>
                <c:pt idx="10">
                  <c:v>483.13606121694011</c:v>
                </c:pt>
                <c:pt idx="11">
                  <c:v>558.39038496308785</c:v>
                </c:pt>
                <c:pt idx="12">
                  <c:v>452.29621182010118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B-44FE-959B-664E987CB3CD}"/>
            </c:ext>
          </c:extLst>
        </c:ser>
        <c:ser>
          <c:idx val="2"/>
          <c:order val="2"/>
          <c:tx>
            <c:strRef>
              <c:f>'Jednorázový nákup'!$H$29</c:f>
              <c:strCache>
                <c:ptCount val="1"/>
                <c:pt idx="0">
                  <c:v>Zisk ETF fond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'Jednorázový nákup'!$B$30:$B$42</c:f>
              <c:strCache>
                <c:ptCount val="13"/>
                <c:pt idx="0">
                  <c:v>vklad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výber</c:v>
                </c:pt>
              </c:strCache>
            </c:strRef>
          </c:cat>
          <c:val>
            <c:numRef>
              <c:f>'Jednorázový nákup'!$H$30:$H$42</c:f>
              <c:numCache>
                <c:formatCode>"€"#,##0_);[Red]\("€"#,##0\)</c:formatCode>
                <c:ptCount val="13"/>
                <c:pt idx="0">
                  <c:v>0</c:v>
                </c:pt>
                <c:pt idx="1">
                  <c:v>-6</c:v>
                </c:pt>
                <c:pt idx="2">
                  <c:v>59.325680000000148</c:v>
                </c:pt>
                <c:pt idx="3">
                  <c:v>128.94456368960005</c:v>
                </c:pt>
                <c:pt idx="4">
                  <c:v>203.13880041528046</c:v>
                </c:pt>
                <c:pt idx="5">
                  <c:v>282.20908237857293</c:v>
                </c:pt>
                <c:pt idx="6">
                  <c:v>366.47586327249269</c:v>
                </c:pt>
                <c:pt idx="7">
                  <c:v>456.28065700676098</c:v>
                </c:pt>
                <c:pt idx="8">
                  <c:v>551.98742178524526</c:v>
                </c:pt>
                <c:pt idx="9">
                  <c:v>653.98403514497181</c:v>
                </c:pt>
                <c:pt idx="10">
                  <c:v>762.6838659346995</c:v>
                </c:pt>
                <c:pt idx="11">
                  <c:v>878.52744960392806</c:v>
                </c:pt>
                <c:pt idx="12">
                  <c:v>872.52744960392806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CB-44FE-959B-664E987CB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827151"/>
        <c:axId val="1806789567"/>
      </c:lineChart>
      <c:catAx>
        <c:axId val="181582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789567"/>
        <c:crosses val="autoZero"/>
        <c:auto val="1"/>
        <c:lblAlgn val="ctr"/>
        <c:lblOffset val="100"/>
        <c:noMultiLvlLbl val="0"/>
      </c:catAx>
      <c:valAx>
        <c:axId val="180678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82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Vložené peniaze a vývoj</a:t>
            </a:r>
            <a:r>
              <a:rPr lang="sk-SK" baseline="0"/>
              <a:t> hodnoty </a:t>
            </a:r>
            <a:r>
              <a:rPr lang="sk-SK"/>
              <a:t>účtu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'Pravidelný nákup'!$G$45</c:f>
              <c:strCache>
                <c:ptCount val="1"/>
                <c:pt idx="0">
                  <c:v>investovaná suma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'Pravidelný nákup'!$A$47:$A$167</c:f>
              <c:strCache>
                <c:ptCount val="121"/>
                <c:pt idx="0">
                  <c:v>1. rok</c:v>
                </c:pt>
                <c:pt idx="1">
                  <c:v>1. rok</c:v>
                </c:pt>
                <c:pt idx="2">
                  <c:v>1. rok</c:v>
                </c:pt>
                <c:pt idx="3">
                  <c:v>1. rok</c:v>
                </c:pt>
                <c:pt idx="4">
                  <c:v>1. rok</c:v>
                </c:pt>
                <c:pt idx="5">
                  <c:v>1. rok</c:v>
                </c:pt>
                <c:pt idx="6">
                  <c:v>1. rok</c:v>
                </c:pt>
                <c:pt idx="7">
                  <c:v>1. rok</c:v>
                </c:pt>
                <c:pt idx="8">
                  <c:v>1. rok</c:v>
                </c:pt>
                <c:pt idx="9">
                  <c:v>1. rok</c:v>
                </c:pt>
                <c:pt idx="10">
                  <c:v>1. rok</c:v>
                </c:pt>
                <c:pt idx="11">
                  <c:v>1. rok</c:v>
                </c:pt>
                <c:pt idx="12">
                  <c:v>2. rok</c:v>
                </c:pt>
                <c:pt idx="13">
                  <c:v>2. rok</c:v>
                </c:pt>
                <c:pt idx="14">
                  <c:v>2. rok</c:v>
                </c:pt>
                <c:pt idx="15">
                  <c:v>2. rok</c:v>
                </c:pt>
                <c:pt idx="16">
                  <c:v>2. rok</c:v>
                </c:pt>
                <c:pt idx="17">
                  <c:v>2. rok</c:v>
                </c:pt>
                <c:pt idx="18">
                  <c:v>2. rok</c:v>
                </c:pt>
                <c:pt idx="19">
                  <c:v>2. rok</c:v>
                </c:pt>
                <c:pt idx="20">
                  <c:v>2. rok</c:v>
                </c:pt>
                <c:pt idx="21">
                  <c:v>2. rok</c:v>
                </c:pt>
                <c:pt idx="22">
                  <c:v>2. rok</c:v>
                </c:pt>
                <c:pt idx="23">
                  <c:v>2. rok</c:v>
                </c:pt>
                <c:pt idx="24">
                  <c:v>3. rok</c:v>
                </c:pt>
                <c:pt idx="25">
                  <c:v>3. rok</c:v>
                </c:pt>
                <c:pt idx="26">
                  <c:v>3. rok</c:v>
                </c:pt>
                <c:pt idx="27">
                  <c:v>3. rok</c:v>
                </c:pt>
                <c:pt idx="28">
                  <c:v>3. rok</c:v>
                </c:pt>
                <c:pt idx="29">
                  <c:v>3. rok</c:v>
                </c:pt>
                <c:pt idx="30">
                  <c:v>3. rok</c:v>
                </c:pt>
                <c:pt idx="31">
                  <c:v>3. rok</c:v>
                </c:pt>
                <c:pt idx="32">
                  <c:v>3. rok</c:v>
                </c:pt>
                <c:pt idx="33">
                  <c:v>3. rok</c:v>
                </c:pt>
                <c:pt idx="34">
                  <c:v>3. rok</c:v>
                </c:pt>
                <c:pt idx="35">
                  <c:v>3. rok</c:v>
                </c:pt>
                <c:pt idx="36">
                  <c:v>4. rok</c:v>
                </c:pt>
                <c:pt idx="37">
                  <c:v>4. rok</c:v>
                </c:pt>
                <c:pt idx="38">
                  <c:v>4. rok</c:v>
                </c:pt>
                <c:pt idx="39">
                  <c:v>4. rok</c:v>
                </c:pt>
                <c:pt idx="40">
                  <c:v>4. rok</c:v>
                </c:pt>
                <c:pt idx="41">
                  <c:v>4. rok</c:v>
                </c:pt>
                <c:pt idx="42">
                  <c:v>4. rok</c:v>
                </c:pt>
                <c:pt idx="43">
                  <c:v>4. rok</c:v>
                </c:pt>
                <c:pt idx="44">
                  <c:v>4. rok</c:v>
                </c:pt>
                <c:pt idx="45">
                  <c:v>4. rok</c:v>
                </c:pt>
                <c:pt idx="46">
                  <c:v>4. rok</c:v>
                </c:pt>
                <c:pt idx="47">
                  <c:v>4. rok</c:v>
                </c:pt>
                <c:pt idx="48">
                  <c:v>5. rok</c:v>
                </c:pt>
                <c:pt idx="49">
                  <c:v>5. rok</c:v>
                </c:pt>
                <c:pt idx="50">
                  <c:v>5. rok</c:v>
                </c:pt>
                <c:pt idx="51">
                  <c:v>5. rok</c:v>
                </c:pt>
                <c:pt idx="52">
                  <c:v>5. rok</c:v>
                </c:pt>
                <c:pt idx="53">
                  <c:v>5. rok</c:v>
                </c:pt>
                <c:pt idx="54">
                  <c:v>5. rok</c:v>
                </c:pt>
                <c:pt idx="55">
                  <c:v>5. rok</c:v>
                </c:pt>
                <c:pt idx="56">
                  <c:v>5. rok</c:v>
                </c:pt>
                <c:pt idx="57">
                  <c:v>5. rok</c:v>
                </c:pt>
                <c:pt idx="58">
                  <c:v>5. rok</c:v>
                </c:pt>
                <c:pt idx="59">
                  <c:v>5. rok</c:v>
                </c:pt>
                <c:pt idx="60">
                  <c:v>6. rok</c:v>
                </c:pt>
                <c:pt idx="61">
                  <c:v>6. rok</c:v>
                </c:pt>
                <c:pt idx="62">
                  <c:v>6. rok</c:v>
                </c:pt>
                <c:pt idx="63">
                  <c:v>6. rok</c:v>
                </c:pt>
                <c:pt idx="64">
                  <c:v>6. rok</c:v>
                </c:pt>
                <c:pt idx="65">
                  <c:v>6. rok</c:v>
                </c:pt>
                <c:pt idx="66">
                  <c:v>6. rok</c:v>
                </c:pt>
                <c:pt idx="67">
                  <c:v>6. rok</c:v>
                </c:pt>
                <c:pt idx="68">
                  <c:v>6. rok</c:v>
                </c:pt>
                <c:pt idx="69">
                  <c:v>6. rok</c:v>
                </c:pt>
                <c:pt idx="70">
                  <c:v>6. rok</c:v>
                </c:pt>
                <c:pt idx="71">
                  <c:v>6. rok</c:v>
                </c:pt>
                <c:pt idx="72">
                  <c:v>7. rok</c:v>
                </c:pt>
                <c:pt idx="73">
                  <c:v>7. rok</c:v>
                </c:pt>
                <c:pt idx="74">
                  <c:v>7. rok</c:v>
                </c:pt>
                <c:pt idx="75">
                  <c:v>7. rok</c:v>
                </c:pt>
                <c:pt idx="76">
                  <c:v>7. rok</c:v>
                </c:pt>
                <c:pt idx="77">
                  <c:v>7. rok</c:v>
                </c:pt>
                <c:pt idx="78">
                  <c:v>7. rok</c:v>
                </c:pt>
                <c:pt idx="79">
                  <c:v>7. rok</c:v>
                </c:pt>
                <c:pt idx="80">
                  <c:v>7. rok</c:v>
                </c:pt>
                <c:pt idx="81">
                  <c:v>7. rok</c:v>
                </c:pt>
                <c:pt idx="82">
                  <c:v>7. rok</c:v>
                </c:pt>
                <c:pt idx="83">
                  <c:v>7. rok</c:v>
                </c:pt>
                <c:pt idx="84">
                  <c:v>8. rok</c:v>
                </c:pt>
                <c:pt idx="85">
                  <c:v>8. rok</c:v>
                </c:pt>
                <c:pt idx="86">
                  <c:v>8. rok</c:v>
                </c:pt>
                <c:pt idx="87">
                  <c:v>8. rok</c:v>
                </c:pt>
                <c:pt idx="88">
                  <c:v>8. rok</c:v>
                </c:pt>
                <c:pt idx="89">
                  <c:v>8. rok</c:v>
                </c:pt>
                <c:pt idx="90">
                  <c:v>8. rok</c:v>
                </c:pt>
                <c:pt idx="91">
                  <c:v>8. rok</c:v>
                </c:pt>
                <c:pt idx="92">
                  <c:v>8. rok</c:v>
                </c:pt>
                <c:pt idx="93">
                  <c:v>8. rok</c:v>
                </c:pt>
                <c:pt idx="94">
                  <c:v>8. rok</c:v>
                </c:pt>
                <c:pt idx="95">
                  <c:v>8. rok</c:v>
                </c:pt>
                <c:pt idx="96">
                  <c:v>9. rok</c:v>
                </c:pt>
                <c:pt idx="97">
                  <c:v>9. rok</c:v>
                </c:pt>
                <c:pt idx="98">
                  <c:v>9. rok</c:v>
                </c:pt>
                <c:pt idx="99">
                  <c:v>9. rok</c:v>
                </c:pt>
                <c:pt idx="100">
                  <c:v>9. rok</c:v>
                </c:pt>
                <c:pt idx="101">
                  <c:v>9. rok</c:v>
                </c:pt>
                <c:pt idx="102">
                  <c:v>9. rok</c:v>
                </c:pt>
                <c:pt idx="103">
                  <c:v>9. rok</c:v>
                </c:pt>
                <c:pt idx="104">
                  <c:v>9. rok</c:v>
                </c:pt>
                <c:pt idx="105">
                  <c:v>9. rok</c:v>
                </c:pt>
                <c:pt idx="106">
                  <c:v>9. rok</c:v>
                </c:pt>
                <c:pt idx="107">
                  <c:v>9. rok</c:v>
                </c:pt>
                <c:pt idx="108">
                  <c:v>10. rok</c:v>
                </c:pt>
                <c:pt idx="109">
                  <c:v>10. rok</c:v>
                </c:pt>
                <c:pt idx="110">
                  <c:v>10. rok</c:v>
                </c:pt>
                <c:pt idx="111">
                  <c:v>10. rok</c:v>
                </c:pt>
                <c:pt idx="112">
                  <c:v>10. rok</c:v>
                </c:pt>
                <c:pt idx="113">
                  <c:v>10. rok</c:v>
                </c:pt>
                <c:pt idx="114">
                  <c:v>10. rok</c:v>
                </c:pt>
                <c:pt idx="115">
                  <c:v>10. rok</c:v>
                </c:pt>
                <c:pt idx="116">
                  <c:v>10. rok</c:v>
                </c:pt>
                <c:pt idx="117">
                  <c:v>10. rok</c:v>
                </c:pt>
                <c:pt idx="118">
                  <c:v>10. rok</c:v>
                </c:pt>
                <c:pt idx="119">
                  <c:v>10. rok</c:v>
                </c:pt>
                <c:pt idx="120">
                  <c:v>Výber</c:v>
                </c:pt>
              </c:strCache>
            </c:strRef>
          </c:cat>
          <c:val>
            <c:numRef>
              <c:f>'Pravidelný nákup'!$G$47:$G$166</c:f>
              <c:numCache>
                <c:formatCode>General</c:formatCode>
                <c:ptCount val="12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10800</c:v>
                </c:pt>
                <c:pt idx="109">
                  <c:v>10800</c:v>
                </c:pt>
                <c:pt idx="110">
                  <c:v>10800</c:v>
                </c:pt>
                <c:pt idx="111">
                  <c:v>10800</c:v>
                </c:pt>
                <c:pt idx="112">
                  <c:v>10800</c:v>
                </c:pt>
                <c:pt idx="113">
                  <c:v>10800</c:v>
                </c:pt>
                <c:pt idx="114">
                  <c:v>10800</c:v>
                </c:pt>
                <c:pt idx="115">
                  <c:v>10800</c:v>
                </c:pt>
                <c:pt idx="116">
                  <c:v>10800</c:v>
                </c:pt>
                <c:pt idx="117">
                  <c:v>10800</c:v>
                </c:pt>
                <c:pt idx="118">
                  <c:v>10800</c:v>
                </c:pt>
                <c:pt idx="119">
                  <c:v>10800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8-4AC7-AEBC-1F13FBDF5559}"/>
            </c:ext>
          </c:extLst>
        </c:ser>
        <c:ser>
          <c:idx val="1"/>
          <c:order val="1"/>
          <c:tx>
            <c:strRef>
              <c:f>'Pravidelný nákup'!$K$45:$K$46</c:f>
              <c:strCache>
                <c:ptCount val="2"/>
                <c:pt idx="0">
                  <c:v>Hodnota účtu</c:v>
                </c:pt>
                <c:pt idx="1">
                  <c:v>klasické sporenie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'Pravidelný nákup'!$A$47:$A$167</c:f>
              <c:strCache>
                <c:ptCount val="121"/>
                <c:pt idx="0">
                  <c:v>1. rok</c:v>
                </c:pt>
                <c:pt idx="1">
                  <c:v>1. rok</c:v>
                </c:pt>
                <c:pt idx="2">
                  <c:v>1. rok</c:v>
                </c:pt>
                <c:pt idx="3">
                  <c:v>1. rok</c:v>
                </c:pt>
                <c:pt idx="4">
                  <c:v>1. rok</c:v>
                </c:pt>
                <c:pt idx="5">
                  <c:v>1. rok</c:v>
                </c:pt>
                <c:pt idx="6">
                  <c:v>1. rok</c:v>
                </c:pt>
                <c:pt idx="7">
                  <c:v>1. rok</c:v>
                </c:pt>
                <c:pt idx="8">
                  <c:v>1. rok</c:v>
                </c:pt>
                <c:pt idx="9">
                  <c:v>1. rok</c:v>
                </c:pt>
                <c:pt idx="10">
                  <c:v>1. rok</c:v>
                </c:pt>
                <c:pt idx="11">
                  <c:v>1. rok</c:v>
                </c:pt>
                <c:pt idx="12">
                  <c:v>2. rok</c:v>
                </c:pt>
                <c:pt idx="13">
                  <c:v>2. rok</c:v>
                </c:pt>
                <c:pt idx="14">
                  <c:v>2. rok</c:v>
                </c:pt>
                <c:pt idx="15">
                  <c:v>2. rok</c:v>
                </c:pt>
                <c:pt idx="16">
                  <c:v>2. rok</c:v>
                </c:pt>
                <c:pt idx="17">
                  <c:v>2. rok</c:v>
                </c:pt>
                <c:pt idx="18">
                  <c:v>2. rok</c:v>
                </c:pt>
                <c:pt idx="19">
                  <c:v>2. rok</c:v>
                </c:pt>
                <c:pt idx="20">
                  <c:v>2. rok</c:v>
                </c:pt>
                <c:pt idx="21">
                  <c:v>2. rok</c:v>
                </c:pt>
                <c:pt idx="22">
                  <c:v>2. rok</c:v>
                </c:pt>
                <c:pt idx="23">
                  <c:v>2. rok</c:v>
                </c:pt>
                <c:pt idx="24">
                  <c:v>3. rok</c:v>
                </c:pt>
                <c:pt idx="25">
                  <c:v>3. rok</c:v>
                </c:pt>
                <c:pt idx="26">
                  <c:v>3. rok</c:v>
                </c:pt>
                <c:pt idx="27">
                  <c:v>3. rok</c:v>
                </c:pt>
                <c:pt idx="28">
                  <c:v>3. rok</c:v>
                </c:pt>
                <c:pt idx="29">
                  <c:v>3. rok</c:v>
                </c:pt>
                <c:pt idx="30">
                  <c:v>3. rok</c:v>
                </c:pt>
                <c:pt idx="31">
                  <c:v>3. rok</c:v>
                </c:pt>
                <c:pt idx="32">
                  <c:v>3. rok</c:v>
                </c:pt>
                <c:pt idx="33">
                  <c:v>3. rok</c:v>
                </c:pt>
                <c:pt idx="34">
                  <c:v>3. rok</c:v>
                </c:pt>
                <c:pt idx="35">
                  <c:v>3. rok</c:v>
                </c:pt>
                <c:pt idx="36">
                  <c:v>4. rok</c:v>
                </c:pt>
                <c:pt idx="37">
                  <c:v>4. rok</c:v>
                </c:pt>
                <c:pt idx="38">
                  <c:v>4. rok</c:v>
                </c:pt>
                <c:pt idx="39">
                  <c:v>4. rok</c:v>
                </c:pt>
                <c:pt idx="40">
                  <c:v>4. rok</c:v>
                </c:pt>
                <c:pt idx="41">
                  <c:v>4. rok</c:v>
                </c:pt>
                <c:pt idx="42">
                  <c:v>4. rok</c:v>
                </c:pt>
                <c:pt idx="43">
                  <c:v>4. rok</c:v>
                </c:pt>
                <c:pt idx="44">
                  <c:v>4. rok</c:v>
                </c:pt>
                <c:pt idx="45">
                  <c:v>4. rok</c:v>
                </c:pt>
                <c:pt idx="46">
                  <c:v>4. rok</c:v>
                </c:pt>
                <c:pt idx="47">
                  <c:v>4. rok</c:v>
                </c:pt>
                <c:pt idx="48">
                  <c:v>5. rok</c:v>
                </c:pt>
                <c:pt idx="49">
                  <c:v>5. rok</c:v>
                </c:pt>
                <c:pt idx="50">
                  <c:v>5. rok</c:v>
                </c:pt>
                <c:pt idx="51">
                  <c:v>5. rok</c:v>
                </c:pt>
                <c:pt idx="52">
                  <c:v>5. rok</c:v>
                </c:pt>
                <c:pt idx="53">
                  <c:v>5. rok</c:v>
                </c:pt>
                <c:pt idx="54">
                  <c:v>5. rok</c:v>
                </c:pt>
                <c:pt idx="55">
                  <c:v>5. rok</c:v>
                </c:pt>
                <c:pt idx="56">
                  <c:v>5. rok</c:v>
                </c:pt>
                <c:pt idx="57">
                  <c:v>5. rok</c:v>
                </c:pt>
                <c:pt idx="58">
                  <c:v>5. rok</c:v>
                </c:pt>
                <c:pt idx="59">
                  <c:v>5. rok</c:v>
                </c:pt>
                <c:pt idx="60">
                  <c:v>6. rok</c:v>
                </c:pt>
                <c:pt idx="61">
                  <c:v>6. rok</c:v>
                </c:pt>
                <c:pt idx="62">
                  <c:v>6. rok</c:v>
                </c:pt>
                <c:pt idx="63">
                  <c:v>6. rok</c:v>
                </c:pt>
                <c:pt idx="64">
                  <c:v>6. rok</c:v>
                </c:pt>
                <c:pt idx="65">
                  <c:v>6. rok</c:v>
                </c:pt>
                <c:pt idx="66">
                  <c:v>6. rok</c:v>
                </c:pt>
                <c:pt idx="67">
                  <c:v>6. rok</c:v>
                </c:pt>
                <c:pt idx="68">
                  <c:v>6. rok</c:v>
                </c:pt>
                <c:pt idx="69">
                  <c:v>6. rok</c:v>
                </c:pt>
                <c:pt idx="70">
                  <c:v>6. rok</c:v>
                </c:pt>
                <c:pt idx="71">
                  <c:v>6. rok</c:v>
                </c:pt>
                <c:pt idx="72">
                  <c:v>7. rok</c:v>
                </c:pt>
                <c:pt idx="73">
                  <c:v>7. rok</c:v>
                </c:pt>
                <c:pt idx="74">
                  <c:v>7. rok</c:v>
                </c:pt>
                <c:pt idx="75">
                  <c:v>7. rok</c:v>
                </c:pt>
                <c:pt idx="76">
                  <c:v>7. rok</c:v>
                </c:pt>
                <c:pt idx="77">
                  <c:v>7. rok</c:v>
                </c:pt>
                <c:pt idx="78">
                  <c:v>7. rok</c:v>
                </c:pt>
                <c:pt idx="79">
                  <c:v>7. rok</c:v>
                </c:pt>
                <c:pt idx="80">
                  <c:v>7. rok</c:v>
                </c:pt>
                <c:pt idx="81">
                  <c:v>7. rok</c:v>
                </c:pt>
                <c:pt idx="82">
                  <c:v>7. rok</c:v>
                </c:pt>
                <c:pt idx="83">
                  <c:v>7. rok</c:v>
                </c:pt>
                <c:pt idx="84">
                  <c:v>8. rok</c:v>
                </c:pt>
                <c:pt idx="85">
                  <c:v>8. rok</c:v>
                </c:pt>
                <c:pt idx="86">
                  <c:v>8. rok</c:v>
                </c:pt>
                <c:pt idx="87">
                  <c:v>8. rok</c:v>
                </c:pt>
                <c:pt idx="88">
                  <c:v>8. rok</c:v>
                </c:pt>
                <c:pt idx="89">
                  <c:v>8. rok</c:v>
                </c:pt>
                <c:pt idx="90">
                  <c:v>8. rok</c:v>
                </c:pt>
                <c:pt idx="91">
                  <c:v>8. rok</c:v>
                </c:pt>
                <c:pt idx="92">
                  <c:v>8. rok</c:v>
                </c:pt>
                <c:pt idx="93">
                  <c:v>8. rok</c:v>
                </c:pt>
                <c:pt idx="94">
                  <c:v>8. rok</c:v>
                </c:pt>
                <c:pt idx="95">
                  <c:v>8. rok</c:v>
                </c:pt>
                <c:pt idx="96">
                  <c:v>9. rok</c:v>
                </c:pt>
                <c:pt idx="97">
                  <c:v>9. rok</c:v>
                </c:pt>
                <c:pt idx="98">
                  <c:v>9. rok</c:v>
                </c:pt>
                <c:pt idx="99">
                  <c:v>9. rok</c:v>
                </c:pt>
                <c:pt idx="100">
                  <c:v>9. rok</c:v>
                </c:pt>
                <c:pt idx="101">
                  <c:v>9. rok</c:v>
                </c:pt>
                <c:pt idx="102">
                  <c:v>9. rok</c:v>
                </c:pt>
                <c:pt idx="103">
                  <c:v>9. rok</c:v>
                </c:pt>
                <c:pt idx="104">
                  <c:v>9. rok</c:v>
                </c:pt>
                <c:pt idx="105">
                  <c:v>9. rok</c:v>
                </c:pt>
                <c:pt idx="106">
                  <c:v>9. rok</c:v>
                </c:pt>
                <c:pt idx="107">
                  <c:v>9. rok</c:v>
                </c:pt>
                <c:pt idx="108">
                  <c:v>10. rok</c:v>
                </c:pt>
                <c:pt idx="109">
                  <c:v>10. rok</c:v>
                </c:pt>
                <c:pt idx="110">
                  <c:v>10. rok</c:v>
                </c:pt>
                <c:pt idx="111">
                  <c:v>10. rok</c:v>
                </c:pt>
                <c:pt idx="112">
                  <c:v>10. rok</c:v>
                </c:pt>
                <c:pt idx="113">
                  <c:v>10. rok</c:v>
                </c:pt>
                <c:pt idx="114">
                  <c:v>10. rok</c:v>
                </c:pt>
                <c:pt idx="115">
                  <c:v>10. rok</c:v>
                </c:pt>
                <c:pt idx="116">
                  <c:v>10. rok</c:v>
                </c:pt>
                <c:pt idx="117">
                  <c:v>10. rok</c:v>
                </c:pt>
                <c:pt idx="118">
                  <c:v>10. rok</c:v>
                </c:pt>
                <c:pt idx="119">
                  <c:v>10. rok</c:v>
                </c:pt>
                <c:pt idx="120">
                  <c:v>Výber</c:v>
                </c:pt>
              </c:strCache>
            </c:strRef>
          </c:cat>
          <c:val>
            <c:numRef>
              <c:f>'Pravidelný nákup'!$K$47:$K$167</c:f>
              <c:numCache>
                <c:formatCode>0.00</c:formatCode>
                <c:ptCount val="121"/>
                <c:pt idx="0">
                  <c:v>95</c:v>
                </c:pt>
                <c:pt idx="1">
                  <c:v>190.41166666666666</c:v>
                </c:pt>
                <c:pt idx="2">
                  <c:v>286.23678388888885</c:v>
                </c:pt>
                <c:pt idx="3">
                  <c:v>382.47714328574068</c:v>
                </c:pt>
                <c:pt idx="4">
                  <c:v>479.13454423997888</c:v>
                </c:pt>
                <c:pt idx="5">
                  <c:v>576.21079393168543</c:v>
                </c:pt>
                <c:pt idx="6">
                  <c:v>673.70770737205612</c:v>
                </c:pt>
                <c:pt idx="7">
                  <c:v>771.62710743733498</c:v>
                </c:pt>
                <c:pt idx="8">
                  <c:v>869.97082490289677</c:v>
                </c:pt>
                <c:pt idx="9">
                  <c:v>968.74069847747603</c:v>
                </c:pt>
                <c:pt idx="10">
                  <c:v>1067.9385748375453</c:v>
                </c:pt>
                <c:pt idx="11">
                  <c:v>1167.5663086618415</c:v>
                </c:pt>
                <c:pt idx="12">
                  <c:v>1267.6257626660429</c:v>
                </c:pt>
                <c:pt idx="13">
                  <c:v>1368.1188076375959</c:v>
                </c:pt>
                <c:pt idx="14">
                  <c:v>1469.0473224706923</c:v>
                </c:pt>
                <c:pt idx="15">
                  <c:v>1570.4131942013987</c:v>
                </c:pt>
                <c:pt idx="16">
                  <c:v>1672.2183180429381</c:v>
                </c:pt>
                <c:pt idx="17">
                  <c:v>1774.4645974211244</c:v>
                </c:pt>
                <c:pt idx="18">
                  <c:v>1877.1539440099493</c:v>
                </c:pt>
                <c:pt idx="19">
                  <c:v>1980.2882777673258</c:v>
                </c:pt>
                <c:pt idx="20">
                  <c:v>2083.8695269709842</c:v>
                </c:pt>
                <c:pt idx="21">
                  <c:v>2187.8996282545249</c:v>
                </c:pt>
                <c:pt idx="22">
                  <c:v>2292.3805266436279</c:v>
                </c:pt>
                <c:pt idx="23">
                  <c:v>2397.3141755924171</c:v>
                </c:pt>
                <c:pt idx="24">
                  <c:v>2502.7025370199844</c:v>
                </c:pt>
                <c:pt idx="25">
                  <c:v>2608.5475813470712</c:v>
                </c:pt>
                <c:pt idx="26">
                  <c:v>2714.8512875329084</c:v>
                </c:pt>
                <c:pt idx="27">
                  <c:v>2821.6156431122176</c:v>
                </c:pt>
                <c:pt idx="28">
                  <c:v>2928.8426442323703</c:v>
                </c:pt>
                <c:pt idx="29">
                  <c:v>3036.5342956907107</c:v>
                </c:pt>
                <c:pt idx="30">
                  <c:v>3144.6926109720371</c:v>
                </c:pt>
                <c:pt idx="31">
                  <c:v>3253.3196122862491</c:v>
                </c:pt>
                <c:pt idx="32">
                  <c:v>3362.4173306061562</c:v>
                </c:pt>
                <c:pt idx="33">
                  <c:v>3471.9878057054493</c:v>
                </c:pt>
                <c:pt idx="34">
                  <c:v>3582.0330861968396</c:v>
                </c:pt>
                <c:pt idx="35">
                  <c:v>3692.5552295703592</c:v>
                </c:pt>
                <c:pt idx="36">
                  <c:v>3803.5563022318306</c:v>
                </c:pt>
                <c:pt idx="37">
                  <c:v>3915.0383795415019</c:v>
                </c:pt>
                <c:pt idx="38">
                  <c:v>4027.0035458528482</c:v>
                </c:pt>
                <c:pt idx="39">
                  <c:v>4139.4538945515433</c:v>
                </c:pt>
                <c:pt idx="40">
                  <c:v>4252.3915280946003</c:v>
                </c:pt>
                <c:pt idx="41">
                  <c:v>4365.8185580496774</c:v>
                </c:pt>
                <c:pt idx="42">
                  <c:v>4479.737105134559</c:v>
                </c:pt>
                <c:pt idx="43">
                  <c:v>4594.1492992568083</c:v>
                </c:pt>
                <c:pt idx="44">
                  <c:v>4709.0572795535873</c:v>
                </c:pt>
                <c:pt idx="45">
                  <c:v>4824.4631944316525</c:v>
                </c:pt>
                <c:pt idx="46">
                  <c:v>4940.3692016075238</c:v>
                </c:pt>
                <c:pt idx="47">
                  <c:v>5056.7774681478231</c:v>
                </c:pt>
                <c:pt idx="48">
                  <c:v>5173.6901705097971</c:v>
                </c:pt>
                <c:pt idx="49">
                  <c:v>5291.1094945820059</c:v>
                </c:pt>
                <c:pt idx="50">
                  <c:v>5409.0376357251953</c:v>
                </c:pt>
                <c:pt idx="51">
                  <c:v>5527.4767988133372</c:v>
                </c:pt>
                <c:pt idx="52">
                  <c:v>5646.4291982748618</c:v>
                </c:pt>
                <c:pt idx="53">
                  <c:v>5765.8970581340527</c:v>
                </c:pt>
                <c:pt idx="54">
                  <c:v>5885.8826120526337</c:v>
                </c:pt>
                <c:pt idx="55">
                  <c:v>6006.3881033715279</c:v>
                </c:pt>
                <c:pt idx="56">
                  <c:v>6127.4157851528043</c:v>
                </c:pt>
                <c:pt idx="57">
                  <c:v>6248.9679202217994</c:v>
                </c:pt>
                <c:pt idx="58">
                  <c:v>6371.0467812094266</c:v>
                </c:pt>
                <c:pt idx="59">
                  <c:v>6493.6546505946671</c:v>
                </c:pt>
                <c:pt idx="60">
                  <c:v>6616.7938207472434</c:v>
                </c:pt>
                <c:pt idx="61">
                  <c:v>6740.4665939704819</c:v>
                </c:pt>
                <c:pt idx="62">
                  <c:v>6864.6752825443546</c:v>
                </c:pt>
                <c:pt idx="63">
                  <c:v>6989.4222087687131</c:v>
                </c:pt>
                <c:pt idx="64">
                  <c:v>7114.7097050067105</c:v>
                </c:pt>
                <c:pt idx="65">
                  <c:v>7240.5401137284071</c:v>
                </c:pt>
                <c:pt idx="66">
                  <c:v>7366.9157875545643</c:v>
                </c:pt>
                <c:pt idx="67">
                  <c:v>7493.8390893006344</c:v>
                </c:pt>
                <c:pt idx="68">
                  <c:v>7621.3123920209364</c:v>
                </c:pt>
                <c:pt idx="69">
                  <c:v>7749.3380790530264</c:v>
                </c:pt>
                <c:pt idx="70">
                  <c:v>7877.9185440622559</c:v>
                </c:pt>
                <c:pt idx="71">
                  <c:v>8007.0561910865254</c:v>
                </c:pt>
                <c:pt idx="72">
                  <c:v>8136.7534345812337</c:v>
                </c:pt>
                <c:pt idx="73">
                  <c:v>8267.0126994644197</c:v>
                </c:pt>
                <c:pt idx="74">
                  <c:v>8397.8364211620992</c:v>
                </c:pt>
                <c:pt idx="75">
                  <c:v>8529.2270456538026</c:v>
                </c:pt>
                <c:pt idx="76">
                  <c:v>8661.1870295183035</c:v>
                </c:pt>
                <c:pt idx="77">
                  <c:v>8793.7188399795486</c:v>
                </c:pt>
                <c:pt idx="78">
                  <c:v>8926.8249549527936</c:v>
                </c:pt>
                <c:pt idx="79">
                  <c:v>9060.5078630909211</c:v>
                </c:pt>
                <c:pt idx="80">
                  <c:v>9194.7700638309816</c:v>
                </c:pt>
                <c:pt idx="81">
                  <c:v>9329.6140674409144</c:v>
                </c:pt>
                <c:pt idx="82">
                  <c:v>9465.0423950664917</c:v>
                </c:pt>
                <c:pt idx="83">
                  <c:v>9601.0575787784474</c:v>
                </c:pt>
                <c:pt idx="84">
                  <c:v>9737.6621616198208</c:v>
                </c:pt>
                <c:pt idx="85">
                  <c:v>9874.8586976535062</c:v>
                </c:pt>
                <c:pt idx="86">
                  <c:v>10012.649752010006</c:v>
                </c:pt>
                <c:pt idx="87">
                  <c:v>10151.037900935382</c:v>
                </c:pt>
                <c:pt idx="88">
                  <c:v>10290.025731839436</c:v>
                </c:pt>
                <c:pt idx="89">
                  <c:v>10429.615843344072</c:v>
                </c:pt>
                <c:pt idx="90">
                  <c:v>10569.810845331896</c:v>
                </c:pt>
                <c:pt idx="91">
                  <c:v>10710.613358995002</c:v>
                </c:pt>
                <c:pt idx="92">
                  <c:v>10852.026016883981</c:v>
                </c:pt>
                <c:pt idx="93">
                  <c:v>10994.051462957144</c:v>
                </c:pt>
                <c:pt idx="94">
                  <c:v>11136.692352629958</c:v>
                </c:pt>
                <c:pt idx="95">
                  <c:v>11279.951352824686</c:v>
                </c:pt>
                <c:pt idx="96">
                  <c:v>11423.831142020259</c:v>
                </c:pt>
                <c:pt idx="97">
                  <c:v>11568.334410302346</c:v>
                </c:pt>
                <c:pt idx="98">
                  <c:v>11713.463859413658</c:v>
                </c:pt>
                <c:pt idx="99">
                  <c:v>11859.222202804451</c:v>
                </c:pt>
                <c:pt idx="100">
                  <c:v>12005.612165683271</c:v>
                </c:pt>
                <c:pt idx="101">
                  <c:v>12152.636485067898</c:v>
                </c:pt>
                <c:pt idx="102">
                  <c:v>12300.297909836527</c:v>
                </c:pt>
                <c:pt idx="103">
                  <c:v>12448.59920077915</c:v>
                </c:pt>
                <c:pt idx="104">
                  <c:v>12597.543130649192</c:v>
                </c:pt>
                <c:pt idx="105">
                  <c:v>12747.132484215339</c:v>
                </c:pt>
                <c:pt idx="106">
                  <c:v>12897.370058313605</c:v>
                </c:pt>
                <c:pt idx="107">
                  <c:v>13048.258661899632</c:v>
                </c:pt>
                <c:pt idx="108">
                  <c:v>13099.801116101196</c:v>
                </c:pt>
                <c:pt idx="109">
                  <c:v>13156.566920937634</c:v>
                </c:pt>
                <c:pt idx="110">
                  <c:v>13213.578710928363</c:v>
                </c:pt>
                <c:pt idx="111">
                  <c:v>13270.837552009054</c:v>
                </c:pt>
                <c:pt idx="112">
                  <c:v>13328.344514734426</c:v>
                </c:pt>
                <c:pt idx="113">
                  <c:v>13386.100674298275</c:v>
                </c:pt>
                <c:pt idx="114">
                  <c:v>13444.107110553568</c:v>
                </c:pt>
                <c:pt idx="115">
                  <c:v>13502.364908032634</c:v>
                </c:pt>
                <c:pt idx="116">
                  <c:v>13560.875155967442</c:v>
                </c:pt>
                <c:pt idx="117">
                  <c:v>13619.638948309967</c:v>
                </c:pt>
                <c:pt idx="118">
                  <c:v>13678.657383752643</c:v>
                </c:pt>
                <c:pt idx="119">
                  <c:v>13737.931565748904</c:v>
                </c:pt>
                <c:pt idx="120">
                  <c:v>13285.783897780148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8-4AC7-AEBC-1F13FBDF5559}"/>
            </c:ext>
          </c:extLst>
        </c:ser>
        <c:ser>
          <c:idx val="2"/>
          <c:order val="2"/>
          <c:tx>
            <c:strRef>
              <c:f>'Pravidelný nákup'!$L$45:$L$46</c:f>
              <c:strCache>
                <c:ptCount val="2"/>
                <c:pt idx="0">
                  <c:v>Hodnota účtu</c:v>
                </c:pt>
                <c:pt idx="1">
                  <c:v>pravidelný ETF nákup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'Pravidelný nákup'!$A$47:$A$167</c:f>
              <c:strCache>
                <c:ptCount val="121"/>
                <c:pt idx="0">
                  <c:v>1. rok</c:v>
                </c:pt>
                <c:pt idx="1">
                  <c:v>1. rok</c:v>
                </c:pt>
                <c:pt idx="2">
                  <c:v>1. rok</c:v>
                </c:pt>
                <c:pt idx="3">
                  <c:v>1. rok</c:v>
                </c:pt>
                <c:pt idx="4">
                  <c:v>1. rok</c:v>
                </c:pt>
                <c:pt idx="5">
                  <c:v>1. rok</c:v>
                </c:pt>
                <c:pt idx="6">
                  <c:v>1. rok</c:v>
                </c:pt>
                <c:pt idx="7">
                  <c:v>1. rok</c:v>
                </c:pt>
                <c:pt idx="8">
                  <c:v>1. rok</c:v>
                </c:pt>
                <c:pt idx="9">
                  <c:v>1. rok</c:v>
                </c:pt>
                <c:pt idx="10">
                  <c:v>1. rok</c:v>
                </c:pt>
                <c:pt idx="11">
                  <c:v>1. rok</c:v>
                </c:pt>
                <c:pt idx="12">
                  <c:v>2. rok</c:v>
                </c:pt>
                <c:pt idx="13">
                  <c:v>2. rok</c:v>
                </c:pt>
                <c:pt idx="14">
                  <c:v>2. rok</c:v>
                </c:pt>
                <c:pt idx="15">
                  <c:v>2. rok</c:v>
                </c:pt>
                <c:pt idx="16">
                  <c:v>2. rok</c:v>
                </c:pt>
                <c:pt idx="17">
                  <c:v>2. rok</c:v>
                </c:pt>
                <c:pt idx="18">
                  <c:v>2. rok</c:v>
                </c:pt>
                <c:pt idx="19">
                  <c:v>2. rok</c:v>
                </c:pt>
                <c:pt idx="20">
                  <c:v>2. rok</c:v>
                </c:pt>
                <c:pt idx="21">
                  <c:v>2. rok</c:v>
                </c:pt>
                <c:pt idx="22">
                  <c:v>2. rok</c:v>
                </c:pt>
                <c:pt idx="23">
                  <c:v>2. rok</c:v>
                </c:pt>
                <c:pt idx="24">
                  <c:v>3. rok</c:v>
                </c:pt>
                <c:pt idx="25">
                  <c:v>3. rok</c:v>
                </c:pt>
                <c:pt idx="26">
                  <c:v>3. rok</c:v>
                </c:pt>
                <c:pt idx="27">
                  <c:v>3. rok</c:v>
                </c:pt>
                <c:pt idx="28">
                  <c:v>3. rok</c:v>
                </c:pt>
                <c:pt idx="29">
                  <c:v>3. rok</c:v>
                </c:pt>
                <c:pt idx="30">
                  <c:v>3. rok</c:v>
                </c:pt>
                <c:pt idx="31">
                  <c:v>3. rok</c:v>
                </c:pt>
                <c:pt idx="32">
                  <c:v>3. rok</c:v>
                </c:pt>
                <c:pt idx="33">
                  <c:v>3. rok</c:v>
                </c:pt>
                <c:pt idx="34">
                  <c:v>3. rok</c:v>
                </c:pt>
                <c:pt idx="35">
                  <c:v>3. rok</c:v>
                </c:pt>
                <c:pt idx="36">
                  <c:v>4. rok</c:v>
                </c:pt>
                <c:pt idx="37">
                  <c:v>4. rok</c:v>
                </c:pt>
                <c:pt idx="38">
                  <c:v>4. rok</c:v>
                </c:pt>
                <c:pt idx="39">
                  <c:v>4. rok</c:v>
                </c:pt>
                <c:pt idx="40">
                  <c:v>4. rok</c:v>
                </c:pt>
                <c:pt idx="41">
                  <c:v>4. rok</c:v>
                </c:pt>
                <c:pt idx="42">
                  <c:v>4. rok</c:v>
                </c:pt>
                <c:pt idx="43">
                  <c:v>4. rok</c:v>
                </c:pt>
                <c:pt idx="44">
                  <c:v>4. rok</c:v>
                </c:pt>
                <c:pt idx="45">
                  <c:v>4. rok</c:v>
                </c:pt>
                <c:pt idx="46">
                  <c:v>4. rok</c:v>
                </c:pt>
                <c:pt idx="47">
                  <c:v>4. rok</c:v>
                </c:pt>
                <c:pt idx="48">
                  <c:v>5. rok</c:v>
                </c:pt>
                <c:pt idx="49">
                  <c:v>5. rok</c:v>
                </c:pt>
                <c:pt idx="50">
                  <c:v>5. rok</c:v>
                </c:pt>
                <c:pt idx="51">
                  <c:v>5. rok</c:v>
                </c:pt>
                <c:pt idx="52">
                  <c:v>5. rok</c:v>
                </c:pt>
                <c:pt idx="53">
                  <c:v>5. rok</c:v>
                </c:pt>
                <c:pt idx="54">
                  <c:v>5. rok</c:v>
                </c:pt>
                <c:pt idx="55">
                  <c:v>5. rok</c:v>
                </c:pt>
                <c:pt idx="56">
                  <c:v>5. rok</c:v>
                </c:pt>
                <c:pt idx="57">
                  <c:v>5. rok</c:v>
                </c:pt>
                <c:pt idx="58">
                  <c:v>5. rok</c:v>
                </c:pt>
                <c:pt idx="59">
                  <c:v>5. rok</c:v>
                </c:pt>
                <c:pt idx="60">
                  <c:v>6. rok</c:v>
                </c:pt>
                <c:pt idx="61">
                  <c:v>6. rok</c:v>
                </c:pt>
                <c:pt idx="62">
                  <c:v>6. rok</c:v>
                </c:pt>
                <c:pt idx="63">
                  <c:v>6. rok</c:v>
                </c:pt>
                <c:pt idx="64">
                  <c:v>6. rok</c:v>
                </c:pt>
                <c:pt idx="65">
                  <c:v>6. rok</c:v>
                </c:pt>
                <c:pt idx="66">
                  <c:v>6. rok</c:v>
                </c:pt>
                <c:pt idx="67">
                  <c:v>6. rok</c:v>
                </c:pt>
                <c:pt idx="68">
                  <c:v>6. rok</c:v>
                </c:pt>
                <c:pt idx="69">
                  <c:v>6. rok</c:v>
                </c:pt>
                <c:pt idx="70">
                  <c:v>6. rok</c:v>
                </c:pt>
                <c:pt idx="71">
                  <c:v>6. rok</c:v>
                </c:pt>
                <c:pt idx="72">
                  <c:v>7. rok</c:v>
                </c:pt>
                <c:pt idx="73">
                  <c:v>7. rok</c:v>
                </c:pt>
                <c:pt idx="74">
                  <c:v>7. rok</c:v>
                </c:pt>
                <c:pt idx="75">
                  <c:v>7. rok</c:v>
                </c:pt>
                <c:pt idx="76">
                  <c:v>7. rok</c:v>
                </c:pt>
                <c:pt idx="77">
                  <c:v>7. rok</c:v>
                </c:pt>
                <c:pt idx="78">
                  <c:v>7. rok</c:v>
                </c:pt>
                <c:pt idx="79">
                  <c:v>7. rok</c:v>
                </c:pt>
                <c:pt idx="80">
                  <c:v>7. rok</c:v>
                </c:pt>
                <c:pt idx="81">
                  <c:v>7. rok</c:v>
                </c:pt>
                <c:pt idx="82">
                  <c:v>7. rok</c:v>
                </c:pt>
                <c:pt idx="83">
                  <c:v>7. rok</c:v>
                </c:pt>
                <c:pt idx="84">
                  <c:v>8. rok</c:v>
                </c:pt>
                <c:pt idx="85">
                  <c:v>8. rok</c:v>
                </c:pt>
                <c:pt idx="86">
                  <c:v>8. rok</c:v>
                </c:pt>
                <c:pt idx="87">
                  <c:v>8. rok</c:v>
                </c:pt>
                <c:pt idx="88">
                  <c:v>8. rok</c:v>
                </c:pt>
                <c:pt idx="89">
                  <c:v>8. rok</c:v>
                </c:pt>
                <c:pt idx="90">
                  <c:v>8. rok</c:v>
                </c:pt>
                <c:pt idx="91">
                  <c:v>8. rok</c:v>
                </c:pt>
                <c:pt idx="92">
                  <c:v>8. rok</c:v>
                </c:pt>
                <c:pt idx="93">
                  <c:v>8. rok</c:v>
                </c:pt>
                <c:pt idx="94">
                  <c:v>8. rok</c:v>
                </c:pt>
                <c:pt idx="95">
                  <c:v>8. rok</c:v>
                </c:pt>
                <c:pt idx="96">
                  <c:v>9. rok</c:v>
                </c:pt>
                <c:pt idx="97">
                  <c:v>9. rok</c:v>
                </c:pt>
                <c:pt idx="98">
                  <c:v>9. rok</c:v>
                </c:pt>
                <c:pt idx="99">
                  <c:v>9. rok</c:v>
                </c:pt>
                <c:pt idx="100">
                  <c:v>9. rok</c:v>
                </c:pt>
                <c:pt idx="101">
                  <c:v>9. rok</c:v>
                </c:pt>
                <c:pt idx="102">
                  <c:v>9. rok</c:v>
                </c:pt>
                <c:pt idx="103">
                  <c:v>9. rok</c:v>
                </c:pt>
                <c:pt idx="104">
                  <c:v>9. rok</c:v>
                </c:pt>
                <c:pt idx="105">
                  <c:v>9. rok</c:v>
                </c:pt>
                <c:pt idx="106">
                  <c:v>9. rok</c:v>
                </c:pt>
                <c:pt idx="107">
                  <c:v>9. rok</c:v>
                </c:pt>
                <c:pt idx="108">
                  <c:v>10. rok</c:v>
                </c:pt>
                <c:pt idx="109">
                  <c:v>10. rok</c:v>
                </c:pt>
                <c:pt idx="110">
                  <c:v>10. rok</c:v>
                </c:pt>
                <c:pt idx="111">
                  <c:v>10. rok</c:v>
                </c:pt>
                <c:pt idx="112">
                  <c:v>10. rok</c:v>
                </c:pt>
                <c:pt idx="113">
                  <c:v>10. rok</c:v>
                </c:pt>
                <c:pt idx="114">
                  <c:v>10. rok</c:v>
                </c:pt>
                <c:pt idx="115">
                  <c:v>10. rok</c:v>
                </c:pt>
                <c:pt idx="116">
                  <c:v>10. rok</c:v>
                </c:pt>
                <c:pt idx="117">
                  <c:v>10. rok</c:v>
                </c:pt>
                <c:pt idx="118">
                  <c:v>10. rok</c:v>
                </c:pt>
                <c:pt idx="119">
                  <c:v>10. rok</c:v>
                </c:pt>
                <c:pt idx="120">
                  <c:v>Výber</c:v>
                </c:pt>
              </c:strCache>
            </c:strRef>
          </c:cat>
          <c:val>
            <c:numRef>
              <c:f>'Pravidelný nákup'!$L$47:$L$167</c:f>
              <c:numCache>
                <c:formatCode>0.00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294</c:v>
                </c:pt>
                <c:pt idx="3">
                  <c:v>295.61699999999996</c:v>
                </c:pt>
                <c:pt idx="4">
                  <c:v>297.24289349999992</c:v>
                </c:pt>
                <c:pt idx="5">
                  <c:v>592.87772941424998</c:v>
                </c:pt>
                <c:pt idx="6">
                  <c:v>596.1385569260284</c:v>
                </c:pt>
                <c:pt idx="7">
                  <c:v>599.41731898912155</c:v>
                </c:pt>
                <c:pt idx="8">
                  <c:v>896.71411424356177</c:v>
                </c:pt>
                <c:pt idx="9">
                  <c:v>901.64604187190128</c:v>
                </c:pt>
                <c:pt idx="10">
                  <c:v>906.60509510219674</c:v>
                </c:pt>
                <c:pt idx="11">
                  <c:v>1205.5914231252589</c:v>
                </c:pt>
                <c:pt idx="12">
                  <c:v>1212.2221759524477</c:v>
                </c:pt>
                <c:pt idx="13">
                  <c:v>1218.8893979201862</c:v>
                </c:pt>
                <c:pt idx="14">
                  <c:v>1519.5932896087472</c:v>
                </c:pt>
                <c:pt idx="15">
                  <c:v>1527.9510527015952</c:v>
                </c:pt>
                <c:pt idx="16">
                  <c:v>1536.3547834914541</c:v>
                </c:pt>
                <c:pt idx="17">
                  <c:v>1838.8047348006571</c:v>
                </c:pt>
                <c:pt idx="18">
                  <c:v>1848.9181608420608</c:v>
                </c:pt>
                <c:pt idx="19">
                  <c:v>1859.0872107266923</c:v>
                </c:pt>
                <c:pt idx="20">
                  <c:v>2163.3121903856891</c:v>
                </c:pt>
                <c:pt idx="21">
                  <c:v>2175.2104074328104</c:v>
                </c:pt>
                <c:pt idx="22">
                  <c:v>2187.1740646736912</c:v>
                </c:pt>
                <c:pt idx="23">
                  <c:v>2493.2035220293965</c:v>
                </c:pt>
                <c:pt idx="24">
                  <c:v>2506.916141400558</c:v>
                </c:pt>
                <c:pt idx="25">
                  <c:v>2520.7041801782611</c:v>
                </c:pt>
                <c:pt idx="26">
                  <c:v>2828.5680531692415</c:v>
                </c:pt>
                <c:pt idx="27">
                  <c:v>2844.1251774616726</c:v>
                </c:pt>
                <c:pt idx="28">
                  <c:v>2859.767865937712</c:v>
                </c:pt>
                <c:pt idx="29">
                  <c:v>3169.4965892003693</c:v>
                </c:pt>
                <c:pt idx="30">
                  <c:v>3186.9288204409713</c:v>
                </c:pt>
                <c:pt idx="31">
                  <c:v>3204.4569289533965</c:v>
                </c:pt>
                <c:pt idx="32">
                  <c:v>3516.0814420626402</c:v>
                </c:pt>
                <c:pt idx="33">
                  <c:v>3535.4198899939847</c:v>
                </c:pt>
                <c:pt idx="34">
                  <c:v>3554.8646993889515</c:v>
                </c:pt>
                <c:pt idx="35">
                  <c:v>3868.416455235591</c:v>
                </c:pt>
                <c:pt idx="36">
                  <c:v>3889.6927457393867</c:v>
                </c:pt>
                <c:pt idx="37">
                  <c:v>3911.0860558409536</c:v>
                </c:pt>
                <c:pt idx="38">
                  <c:v>4226.5970291480789</c:v>
                </c:pt>
                <c:pt idx="39">
                  <c:v>4249.8433128083934</c:v>
                </c:pt>
                <c:pt idx="40">
                  <c:v>4273.2174510288396</c:v>
                </c:pt>
                <c:pt idx="41">
                  <c:v>4590.7201470094979</c:v>
                </c:pt>
                <c:pt idx="42">
                  <c:v>4615.9691078180504</c:v>
                </c:pt>
                <c:pt idx="43">
                  <c:v>4641.3569379110495</c:v>
                </c:pt>
                <c:pt idx="44">
                  <c:v>4960.8844010695602</c:v>
                </c:pt>
                <c:pt idx="45">
                  <c:v>4988.1692652754427</c:v>
                </c:pt>
                <c:pt idx="46">
                  <c:v>5015.604196234458</c:v>
                </c:pt>
                <c:pt idx="47">
                  <c:v>5337.1900193137481</c:v>
                </c:pt>
                <c:pt idx="48">
                  <c:v>5366.5445644199744</c:v>
                </c:pt>
                <c:pt idx="49">
                  <c:v>5396.0605595242841</c:v>
                </c:pt>
                <c:pt idx="50">
                  <c:v>5719.7388926016683</c:v>
                </c:pt>
                <c:pt idx="51">
                  <c:v>5751.1974565109776</c:v>
                </c:pt>
                <c:pt idx="52">
                  <c:v>5782.8290425217883</c:v>
                </c:pt>
                <c:pt idx="53">
                  <c:v>6108.6346022556581</c:v>
                </c:pt>
                <c:pt idx="54">
                  <c:v>6142.2320925680642</c:v>
                </c:pt>
                <c:pt idx="55">
                  <c:v>6176.0143690771883</c:v>
                </c:pt>
                <c:pt idx="56">
                  <c:v>6503.9824481071128</c:v>
                </c:pt>
                <c:pt idx="57">
                  <c:v>6539.7543515717016</c:v>
                </c:pt>
                <c:pt idx="58">
                  <c:v>6575.7230005053452</c:v>
                </c:pt>
                <c:pt idx="59">
                  <c:v>6905.8894770081242</c:v>
                </c:pt>
                <c:pt idx="60">
                  <c:v>6943.871869131669</c:v>
                </c:pt>
                <c:pt idx="61">
                  <c:v>6982.063164411893</c:v>
                </c:pt>
                <c:pt idx="62">
                  <c:v>7314.4645118161588</c:v>
                </c:pt>
                <c:pt idx="63">
                  <c:v>7354.6940666311475</c:v>
                </c:pt>
                <c:pt idx="64">
                  <c:v>7395.1448839976192</c:v>
                </c:pt>
                <c:pt idx="65">
                  <c:v>7729.8181808596055</c:v>
                </c:pt>
                <c:pt idx="66">
                  <c:v>7772.3321808543333</c:v>
                </c:pt>
                <c:pt idx="67">
                  <c:v>7815.080007849032</c:v>
                </c:pt>
                <c:pt idx="68">
                  <c:v>8152.0629478922019</c:v>
                </c:pt>
                <c:pt idx="69">
                  <c:v>8196.8992941056094</c:v>
                </c:pt>
                <c:pt idx="70">
                  <c:v>8241.9822402231894</c:v>
                </c:pt>
                <c:pt idx="71">
                  <c:v>8581.3131425444171</c:v>
                </c:pt>
                <c:pt idx="72">
                  <c:v>8628.5103648284112</c:v>
                </c:pt>
                <c:pt idx="73">
                  <c:v>8675.9671718349673</c:v>
                </c:pt>
                <c:pt idx="74">
                  <c:v>9017.6849912800608</c:v>
                </c:pt>
                <c:pt idx="75">
                  <c:v>9067.2822587321007</c:v>
                </c:pt>
                <c:pt idx="76">
                  <c:v>9117.1523111551269</c:v>
                </c:pt>
                <c:pt idx="77">
                  <c:v>9461.2966488664806</c:v>
                </c:pt>
                <c:pt idx="78">
                  <c:v>9513.3337804352468</c:v>
                </c:pt>
                <c:pt idx="79">
                  <c:v>9565.6571162276414</c:v>
                </c:pt>
                <c:pt idx="80">
                  <c:v>9912.2682303668935</c:v>
                </c:pt>
                <c:pt idx="81">
                  <c:v>9966.7857056339108</c:v>
                </c:pt>
                <c:pt idx="82">
                  <c:v>10021.603027014897</c:v>
                </c:pt>
                <c:pt idx="83">
                  <c:v>10370.721843663479</c:v>
                </c:pt>
                <c:pt idx="84">
                  <c:v>10427.760813803628</c:v>
                </c:pt>
                <c:pt idx="85">
                  <c:v>10485.113498279548</c:v>
                </c:pt>
                <c:pt idx="86">
                  <c:v>10836.781622520086</c:v>
                </c:pt>
                <c:pt idx="87">
                  <c:v>10896.383921443947</c:v>
                </c:pt>
                <c:pt idx="88">
                  <c:v>10956.314033011888</c:v>
                </c:pt>
                <c:pt idx="89">
                  <c:v>11310.573760193452</c:v>
                </c:pt>
                <c:pt idx="90">
                  <c:v>11372.781915874517</c:v>
                </c:pt>
                <c:pt idx="91">
                  <c:v>11435.332216411827</c:v>
                </c:pt>
                <c:pt idx="92">
                  <c:v>11792.226543602093</c:v>
                </c:pt>
                <c:pt idx="93">
                  <c:v>11857.083789591905</c:v>
                </c:pt>
                <c:pt idx="94">
                  <c:v>11922.297750434662</c:v>
                </c:pt>
                <c:pt idx="95">
                  <c:v>12281.870388062052</c:v>
                </c:pt>
                <c:pt idx="96">
                  <c:v>12349.420675196394</c:v>
                </c:pt>
                <c:pt idx="97">
                  <c:v>12417.342488909973</c:v>
                </c:pt>
                <c:pt idx="98">
                  <c:v>12779.637872598978</c:v>
                </c:pt>
                <c:pt idx="99">
                  <c:v>12849.925880898272</c:v>
                </c:pt>
                <c:pt idx="100">
                  <c:v>12920.600473243214</c:v>
                </c:pt>
                <c:pt idx="101">
                  <c:v>13285.663775846051</c:v>
                </c:pt>
                <c:pt idx="102">
                  <c:v>13358.734926613204</c:v>
                </c:pt>
                <c:pt idx="103">
                  <c:v>13432.207968709577</c:v>
                </c:pt>
                <c:pt idx="104">
                  <c:v>13800.085112537479</c:v>
                </c:pt>
                <c:pt idx="105">
                  <c:v>13875.985580656436</c:v>
                </c:pt>
                <c:pt idx="106">
                  <c:v>13952.303501350047</c:v>
                </c:pt>
                <c:pt idx="107">
                  <c:v>14323.041170607472</c:v>
                </c:pt>
                <c:pt idx="108">
                  <c:v>14401.817897045812</c:v>
                </c:pt>
                <c:pt idx="109">
                  <c:v>14481.027895479565</c:v>
                </c:pt>
                <c:pt idx="110">
                  <c:v>14560.673548904702</c:v>
                </c:pt>
                <c:pt idx="111">
                  <c:v>14640.757253423677</c:v>
                </c:pt>
                <c:pt idx="112">
                  <c:v>14721.281418317507</c:v>
                </c:pt>
                <c:pt idx="113">
                  <c:v>14802.248466118253</c:v>
                </c:pt>
                <c:pt idx="114">
                  <c:v>14883.660832681904</c:v>
                </c:pt>
                <c:pt idx="115">
                  <c:v>14965.520967261655</c:v>
                </c:pt>
                <c:pt idx="116">
                  <c:v>15047.831332581593</c:v>
                </c:pt>
                <c:pt idx="117">
                  <c:v>15130.594404910791</c:v>
                </c:pt>
                <c:pt idx="118">
                  <c:v>15213.8126741378</c:v>
                </c:pt>
                <c:pt idx="119">
                  <c:v>15297.488643845558</c:v>
                </c:pt>
                <c:pt idx="120">
                  <c:v>15297.488643845558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8-4AC7-AEBC-1F13FBDF5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68927"/>
        <c:axId val="1083482751"/>
      </c:lineChart>
      <c:catAx>
        <c:axId val="77466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482751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08348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66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Zisk</a:t>
            </a:r>
            <a:r>
              <a:rPr lang="sk-SK" baseline="0"/>
              <a:t> po zdanení a zrušení produktu </a:t>
            </a:r>
            <a:endParaRPr lang="en-US"/>
          </a:p>
        </c:rich>
      </c:tx>
      <c:layout>
        <c:manualLayout>
          <c:xMode val="edge"/>
          <c:yMode val="edge"/>
          <c:x val="0.22556098262807839"/>
          <c:y val="2.801120448179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'Pravidelný nákup'!$Q$45:$Q$46</c:f>
              <c:strCache>
                <c:ptCount val="2"/>
                <c:pt idx="0">
                  <c:v>Zhodnotenie</c:v>
                </c:pt>
                <c:pt idx="1">
                  <c:v>klasické sporenie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'Pravidelný nákup'!$A$47:$A$167</c:f>
              <c:strCache>
                <c:ptCount val="121"/>
                <c:pt idx="0">
                  <c:v>1. rok</c:v>
                </c:pt>
                <c:pt idx="1">
                  <c:v>1. rok</c:v>
                </c:pt>
                <c:pt idx="2">
                  <c:v>1. rok</c:v>
                </c:pt>
                <c:pt idx="3">
                  <c:v>1. rok</c:v>
                </c:pt>
                <c:pt idx="4">
                  <c:v>1. rok</c:v>
                </c:pt>
                <c:pt idx="5">
                  <c:v>1. rok</c:v>
                </c:pt>
                <c:pt idx="6">
                  <c:v>1. rok</c:v>
                </c:pt>
                <c:pt idx="7">
                  <c:v>1. rok</c:v>
                </c:pt>
                <c:pt idx="8">
                  <c:v>1. rok</c:v>
                </c:pt>
                <c:pt idx="9">
                  <c:v>1. rok</c:v>
                </c:pt>
                <c:pt idx="10">
                  <c:v>1. rok</c:v>
                </c:pt>
                <c:pt idx="11">
                  <c:v>1. rok</c:v>
                </c:pt>
                <c:pt idx="12">
                  <c:v>2. rok</c:v>
                </c:pt>
                <c:pt idx="13">
                  <c:v>2. rok</c:v>
                </c:pt>
                <c:pt idx="14">
                  <c:v>2. rok</c:v>
                </c:pt>
                <c:pt idx="15">
                  <c:v>2. rok</c:v>
                </c:pt>
                <c:pt idx="16">
                  <c:v>2. rok</c:v>
                </c:pt>
                <c:pt idx="17">
                  <c:v>2. rok</c:v>
                </c:pt>
                <c:pt idx="18">
                  <c:v>2. rok</c:v>
                </c:pt>
                <c:pt idx="19">
                  <c:v>2. rok</c:v>
                </c:pt>
                <c:pt idx="20">
                  <c:v>2. rok</c:v>
                </c:pt>
                <c:pt idx="21">
                  <c:v>2. rok</c:v>
                </c:pt>
                <c:pt idx="22">
                  <c:v>2. rok</c:v>
                </c:pt>
                <c:pt idx="23">
                  <c:v>2. rok</c:v>
                </c:pt>
                <c:pt idx="24">
                  <c:v>3. rok</c:v>
                </c:pt>
                <c:pt idx="25">
                  <c:v>3. rok</c:v>
                </c:pt>
                <c:pt idx="26">
                  <c:v>3. rok</c:v>
                </c:pt>
                <c:pt idx="27">
                  <c:v>3. rok</c:v>
                </c:pt>
                <c:pt idx="28">
                  <c:v>3. rok</c:v>
                </c:pt>
                <c:pt idx="29">
                  <c:v>3. rok</c:v>
                </c:pt>
                <c:pt idx="30">
                  <c:v>3. rok</c:v>
                </c:pt>
                <c:pt idx="31">
                  <c:v>3. rok</c:v>
                </c:pt>
                <c:pt idx="32">
                  <c:v>3. rok</c:v>
                </c:pt>
                <c:pt idx="33">
                  <c:v>3. rok</c:v>
                </c:pt>
                <c:pt idx="34">
                  <c:v>3. rok</c:v>
                </c:pt>
                <c:pt idx="35">
                  <c:v>3. rok</c:v>
                </c:pt>
                <c:pt idx="36">
                  <c:v>4. rok</c:v>
                </c:pt>
                <c:pt idx="37">
                  <c:v>4. rok</c:v>
                </c:pt>
                <c:pt idx="38">
                  <c:v>4. rok</c:v>
                </c:pt>
                <c:pt idx="39">
                  <c:v>4. rok</c:v>
                </c:pt>
                <c:pt idx="40">
                  <c:v>4. rok</c:v>
                </c:pt>
                <c:pt idx="41">
                  <c:v>4. rok</c:v>
                </c:pt>
                <c:pt idx="42">
                  <c:v>4. rok</c:v>
                </c:pt>
                <c:pt idx="43">
                  <c:v>4. rok</c:v>
                </c:pt>
                <c:pt idx="44">
                  <c:v>4. rok</c:v>
                </c:pt>
                <c:pt idx="45">
                  <c:v>4. rok</c:v>
                </c:pt>
                <c:pt idx="46">
                  <c:v>4. rok</c:v>
                </c:pt>
                <c:pt idx="47">
                  <c:v>4. rok</c:v>
                </c:pt>
                <c:pt idx="48">
                  <c:v>5. rok</c:v>
                </c:pt>
                <c:pt idx="49">
                  <c:v>5. rok</c:v>
                </c:pt>
                <c:pt idx="50">
                  <c:v>5. rok</c:v>
                </c:pt>
                <c:pt idx="51">
                  <c:v>5. rok</c:v>
                </c:pt>
                <c:pt idx="52">
                  <c:v>5. rok</c:v>
                </c:pt>
                <c:pt idx="53">
                  <c:v>5. rok</c:v>
                </c:pt>
                <c:pt idx="54">
                  <c:v>5. rok</c:v>
                </c:pt>
                <c:pt idx="55">
                  <c:v>5. rok</c:v>
                </c:pt>
                <c:pt idx="56">
                  <c:v>5. rok</c:v>
                </c:pt>
                <c:pt idx="57">
                  <c:v>5. rok</c:v>
                </c:pt>
                <c:pt idx="58">
                  <c:v>5. rok</c:v>
                </c:pt>
                <c:pt idx="59">
                  <c:v>5. rok</c:v>
                </c:pt>
                <c:pt idx="60">
                  <c:v>6. rok</c:v>
                </c:pt>
                <c:pt idx="61">
                  <c:v>6. rok</c:v>
                </c:pt>
                <c:pt idx="62">
                  <c:v>6. rok</c:v>
                </c:pt>
                <c:pt idx="63">
                  <c:v>6. rok</c:v>
                </c:pt>
                <c:pt idx="64">
                  <c:v>6. rok</c:v>
                </c:pt>
                <c:pt idx="65">
                  <c:v>6. rok</c:v>
                </c:pt>
                <c:pt idx="66">
                  <c:v>6. rok</c:v>
                </c:pt>
                <c:pt idx="67">
                  <c:v>6. rok</c:v>
                </c:pt>
                <c:pt idx="68">
                  <c:v>6. rok</c:v>
                </c:pt>
                <c:pt idx="69">
                  <c:v>6. rok</c:v>
                </c:pt>
                <c:pt idx="70">
                  <c:v>6. rok</c:v>
                </c:pt>
                <c:pt idx="71">
                  <c:v>6. rok</c:v>
                </c:pt>
                <c:pt idx="72">
                  <c:v>7. rok</c:v>
                </c:pt>
                <c:pt idx="73">
                  <c:v>7. rok</c:v>
                </c:pt>
                <c:pt idx="74">
                  <c:v>7. rok</c:v>
                </c:pt>
                <c:pt idx="75">
                  <c:v>7. rok</c:v>
                </c:pt>
                <c:pt idx="76">
                  <c:v>7. rok</c:v>
                </c:pt>
                <c:pt idx="77">
                  <c:v>7. rok</c:v>
                </c:pt>
                <c:pt idx="78">
                  <c:v>7. rok</c:v>
                </c:pt>
                <c:pt idx="79">
                  <c:v>7. rok</c:v>
                </c:pt>
                <c:pt idx="80">
                  <c:v>7. rok</c:v>
                </c:pt>
                <c:pt idx="81">
                  <c:v>7. rok</c:v>
                </c:pt>
                <c:pt idx="82">
                  <c:v>7. rok</c:v>
                </c:pt>
                <c:pt idx="83">
                  <c:v>7. rok</c:v>
                </c:pt>
                <c:pt idx="84">
                  <c:v>8. rok</c:v>
                </c:pt>
                <c:pt idx="85">
                  <c:v>8. rok</c:v>
                </c:pt>
                <c:pt idx="86">
                  <c:v>8. rok</c:v>
                </c:pt>
                <c:pt idx="87">
                  <c:v>8. rok</c:v>
                </c:pt>
                <c:pt idx="88">
                  <c:v>8. rok</c:v>
                </c:pt>
                <c:pt idx="89">
                  <c:v>8. rok</c:v>
                </c:pt>
                <c:pt idx="90">
                  <c:v>8. rok</c:v>
                </c:pt>
                <c:pt idx="91">
                  <c:v>8. rok</c:v>
                </c:pt>
                <c:pt idx="92">
                  <c:v>8. rok</c:v>
                </c:pt>
                <c:pt idx="93">
                  <c:v>8. rok</c:v>
                </c:pt>
                <c:pt idx="94">
                  <c:v>8. rok</c:v>
                </c:pt>
                <c:pt idx="95">
                  <c:v>8. rok</c:v>
                </c:pt>
                <c:pt idx="96">
                  <c:v>9. rok</c:v>
                </c:pt>
                <c:pt idx="97">
                  <c:v>9. rok</c:v>
                </c:pt>
                <c:pt idx="98">
                  <c:v>9. rok</c:v>
                </c:pt>
                <c:pt idx="99">
                  <c:v>9. rok</c:v>
                </c:pt>
                <c:pt idx="100">
                  <c:v>9. rok</c:v>
                </c:pt>
                <c:pt idx="101">
                  <c:v>9. rok</c:v>
                </c:pt>
                <c:pt idx="102">
                  <c:v>9. rok</c:v>
                </c:pt>
                <c:pt idx="103">
                  <c:v>9. rok</c:v>
                </c:pt>
                <c:pt idx="104">
                  <c:v>9. rok</c:v>
                </c:pt>
                <c:pt idx="105">
                  <c:v>9. rok</c:v>
                </c:pt>
                <c:pt idx="106">
                  <c:v>9. rok</c:v>
                </c:pt>
                <c:pt idx="107">
                  <c:v>9. rok</c:v>
                </c:pt>
                <c:pt idx="108">
                  <c:v>10. rok</c:v>
                </c:pt>
                <c:pt idx="109">
                  <c:v>10. rok</c:v>
                </c:pt>
                <c:pt idx="110">
                  <c:v>10. rok</c:v>
                </c:pt>
                <c:pt idx="111">
                  <c:v>10. rok</c:v>
                </c:pt>
                <c:pt idx="112">
                  <c:v>10. rok</c:v>
                </c:pt>
                <c:pt idx="113">
                  <c:v>10. rok</c:v>
                </c:pt>
                <c:pt idx="114">
                  <c:v>10. rok</c:v>
                </c:pt>
                <c:pt idx="115">
                  <c:v>10. rok</c:v>
                </c:pt>
                <c:pt idx="116">
                  <c:v>10. rok</c:v>
                </c:pt>
                <c:pt idx="117">
                  <c:v>10. rok</c:v>
                </c:pt>
                <c:pt idx="118">
                  <c:v>10. rok</c:v>
                </c:pt>
                <c:pt idx="119">
                  <c:v>10. rok</c:v>
                </c:pt>
                <c:pt idx="120">
                  <c:v>Výber</c:v>
                </c:pt>
              </c:strCache>
            </c:strRef>
          </c:cat>
          <c:val>
            <c:numRef>
              <c:f>'Pravidelný nákup'!$Q$47:$Q$167</c:f>
              <c:numCache>
                <c:formatCode>0.00</c:formatCode>
                <c:ptCount val="121"/>
                <c:pt idx="0">
                  <c:v>-5</c:v>
                </c:pt>
                <c:pt idx="1">
                  <c:v>-9.5883333333333383</c:v>
                </c:pt>
                <c:pt idx="2">
                  <c:v>-13.763216111111149</c:v>
                </c:pt>
                <c:pt idx="3">
                  <c:v>-17.522856714259319</c:v>
                </c:pt>
                <c:pt idx="4">
                  <c:v>-20.865455760021121</c:v>
                </c:pt>
                <c:pt idx="5">
                  <c:v>-23.78920606831457</c:v>
                </c:pt>
                <c:pt idx="6">
                  <c:v>-26.29229262794388</c:v>
                </c:pt>
                <c:pt idx="7">
                  <c:v>-28.372892562665015</c:v>
                </c:pt>
                <c:pt idx="8">
                  <c:v>-30.029175097103234</c:v>
                </c:pt>
                <c:pt idx="9">
                  <c:v>-31.25930152252397</c:v>
                </c:pt>
                <c:pt idx="10">
                  <c:v>-32.061425162454725</c:v>
                </c:pt>
                <c:pt idx="11">
                  <c:v>-32.433691338158496</c:v>
                </c:pt>
                <c:pt idx="12">
                  <c:v>-32.374237333957126</c:v>
                </c:pt>
                <c:pt idx="13">
                  <c:v>-31.881192362404136</c:v>
                </c:pt>
                <c:pt idx="14">
                  <c:v>-30.952677529307721</c:v>
                </c:pt>
                <c:pt idx="15">
                  <c:v>-29.58680579860129</c:v>
                </c:pt>
                <c:pt idx="16">
                  <c:v>-27.781681957061892</c:v>
                </c:pt>
                <c:pt idx="17">
                  <c:v>-25.535402578875619</c:v>
                </c:pt>
                <c:pt idx="18">
                  <c:v>-22.846055990050672</c:v>
                </c:pt>
                <c:pt idx="19">
                  <c:v>-19.711722232674219</c:v>
                </c:pt>
                <c:pt idx="20">
                  <c:v>-16.130473029015775</c:v>
                </c:pt>
                <c:pt idx="21">
                  <c:v>-12.100371745475059</c:v>
                </c:pt>
                <c:pt idx="22">
                  <c:v>-7.6194733563720547</c:v>
                </c:pt>
                <c:pt idx="23">
                  <c:v>-2.6858244075829134</c:v>
                </c:pt>
                <c:pt idx="24">
                  <c:v>2.7025370199844474</c:v>
                </c:pt>
                <c:pt idx="25">
                  <c:v>8.5475813470711728</c:v>
                </c:pt>
                <c:pt idx="26">
                  <c:v>14.851287532908373</c:v>
                </c:pt>
                <c:pt idx="27">
                  <c:v>21.61564311221764</c:v>
                </c:pt>
                <c:pt idx="28">
                  <c:v>28.842644232370276</c:v>
                </c:pt>
                <c:pt idx="29">
                  <c:v>36.534295690710678</c:v>
                </c:pt>
                <c:pt idx="30">
                  <c:v>44.692610972037073</c:v>
                </c:pt>
                <c:pt idx="31">
                  <c:v>53.319612286249139</c:v>
                </c:pt>
                <c:pt idx="32">
                  <c:v>62.417330606156156</c:v>
                </c:pt>
                <c:pt idx="33">
                  <c:v>71.987805705449318</c:v>
                </c:pt>
                <c:pt idx="34">
                  <c:v>82.033086196839577</c:v>
                </c:pt>
                <c:pt idx="35">
                  <c:v>92.555229570359188</c:v>
                </c:pt>
                <c:pt idx="36">
                  <c:v>103.55630223183061</c:v>
                </c:pt>
                <c:pt idx="37">
                  <c:v>115.03837954150185</c:v>
                </c:pt>
                <c:pt idx="38">
                  <c:v>127.00354585284822</c:v>
                </c:pt>
                <c:pt idx="39">
                  <c:v>139.45389455154327</c:v>
                </c:pt>
                <c:pt idx="40">
                  <c:v>152.39152809460029</c:v>
                </c:pt>
                <c:pt idx="41">
                  <c:v>165.81855804967745</c:v>
                </c:pt>
                <c:pt idx="42">
                  <c:v>179.73710513455899</c:v>
                </c:pt>
                <c:pt idx="43">
                  <c:v>194.14929925680826</c:v>
                </c:pt>
                <c:pt idx="44">
                  <c:v>209.05727955358725</c:v>
                </c:pt>
                <c:pt idx="45">
                  <c:v>224.46319443165248</c:v>
                </c:pt>
                <c:pt idx="46">
                  <c:v>240.36920160752379</c:v>
                </c:pt>
                <c:pt idx="47">
                  <c:v>256.77746814782313</c:v>
                </c:pt>
                <c:pt idx="48">
                  <c:v>273.6901705097971</c:v>
                </c:pt>
                <c:pt idx="49">
                  <c:v>291.10949458200594</c:v>
                </c:pt>
                <c:pt idx="50">
                  <c:v>309.03763572519529</c:v>
                </c:pt>
                <c:pt idx="51">
                  <c:v>327.47679881333715</c:v>
                </c:pt>
                <c:pt idx="52">
                  <c:v>346.42919827486185</c:v>
                </c:pt>
                <c:pt idx="53">
                  <c:v>365.89705813405271</c:v>
                </c:pt>
                <c:pt idx="54">
                  <c:v>385.8826120526337</c:v>
                </c:pt>
                <c:pt idx="55">
                  <c:v>406.3881033715279</c:v>
                </c:pt>
                <c:pt idx="56">
                  <c:v>427.41578515280435</c:v>
                </c:pt>
                <c:pt idx="57">
                  <c:v>448.96792022179943</c:v>
                </c:pt>
                <c:pt idx="58">
                  <c:v>471.04678120942663</c:v>
                </c:pt>
                <c:pt idx="59">
                  <c:v>493.65465059466715</c:v>
                </c:pt>
                <c:pt idx="60">
                  <c:v>516.79382074724344</c:v>
                </c:pt>
                <c:pt idx="61">
                  <c:v>540.46659397048188</c:v>
                </c:pt>
                <c:pt idx="62">
                  <c:v>564.67528254435456</c:v>
                </c:pt>
                <c:pt idx="63">
                  <c:v>589.42220876871306</c:v>
                </c:pt>
                <c:pt idx="64">
                  <c:v>614.70970500671046</c:v>
                </c:pt>
                <c:pt idx="65">
                  <c:v>640.54011372840705</c:v>
                </c:pt>
                <c:pt idx="66">
                  <c:v>666.9157875545643</c:v>
                </c:pt>
                <c:pt idx="67">
                  <c:v>693.83908930063444</c:v>
                </c:pt>
                <c:pt idx="68">
                  <c:v>721.31239202093639</c:v>
                </c:pt>
                <c:pt idx="69">
                  <c:v>749.33807905302638</c:v>
                </c:pt>
                <c:pt idx="70">
                  <c:v>777.91854406225593</c:v>
                </c:pt>
                <c:pt idx="71">
                  <c:v>807.05619108652536</c:v>
                </c:pt>
                <c:pt idx="72">
                  <c:v>836.75343458123371</c:v>
                </c:pt>
                <c:pt idx="73">
                  <c:v>867.01269946441971</c:v>
                </c:pt>
                <c:pt idx="74">
                  <c:v>897.83642116209921</c:v>
                </c:pt>
                <c:pt idx="75">
                  <c:v>929.22704565380263</c:v>
                </c:pt>
                <c:pt idx="76">
                  <c:v>961.18702951830346</c:v>
                </c:pt>
                <c:pt idx="77">
                  <c:v>993.71883997954865</c:v>
                </c:pt>
                <c:pt idx="78">
                  <c:v>1026.8249549527936</c:v>
                </c:pt>
                <c:pt idx="79">
                  <c:v>1060.5078630909211</c:v>
                </c:pt>
                <c:pt idx="80">
                  <c:v>1094.7700638309816</c:v>
                </c:pt>
                <c:pt idx="81">
                  <c:v>1129.6140674409144</c:v>
                </c:pt>
                <c:pt idx="82">
                  <c:v>1165.0423950664917</c:v>
                </c:pt>
                <c:pt idx="83">
                  <c:v>1201.0575787784474</c:v>
                </c:pt>
                <c:pt idx="84">
                  <c:v>1237.6621616198208</c:v>
                </c:pt>
                <c:pt idx="85">
                  <c:v>1274.8586976535062</c:v>
                </c:pt>
                <c:pt idx="86">
                  <c:v>1312.6497520100056</c:v>
                </c:pt>
                <c:pt idx="87">
                  <c:v>1351.0379009353819</c:v>
                </c:pt>
                <c:pt idx="88">
                  <c:v>1390.025731839436</c:v>
                </c:pt>
                <c:pt idx="89">
                  <c:v>1429.6158433440723</c:v>
                </c:pt>
                <c:pt idx="90">
                  <c:v>1469.8108453318964</c:v>
                </c:pt>
                <c:pt idx="91">
                  <c:v>1510.6133589950023</c:v>
                </c:pt>
                <c:pt idx="92">
                  <c:v>1552.0260168839814</c:v>
                </c:pt>
                <c:pt idx="93">
                  <c:v>1594.0514629571444</c:v>
                </c:pt>
                <c:pt idx="94">
                  <c:v>1636.6923526299579</c:v>
                </c:pt>
                <c:pt idx="95">
                  <c:v>1679.9513528246862</c:v>
                </c:pt>
                <c:pt idx="96">
                  <c:v>1723.831142020259</c:v>
                </c:pt>
                <c:pt idx="97">
                  <c:v>1768.3344103023464</c:v>
                </c:pt>
                <c:pt idx="98">
                  <c:v>1813.4638594136577</c:v>
                </c:pt>
                <c:pt idx="99">
                  <c:v>1859.2222028044507</c:v>
                </c:pt>
                <c:pt idx="100">
                  <c:v>1905.6121656832711</c:v>
                </c:pt>
                <c:pt idx="101">
                  <c:v>1952.6364850678983</c:v>
                </c:pt>
                <c:pt idx="102">
                  <c:v>2000.2979098365267</c:v>
                </c:pt>
                <c:pt idx="103">
                  <c:v>2048.5992007791501</c:v>
                </c:pt>
                <c:pt idx="104">
                  <c:v>2097.5431306491919</c:v>
                </c:pt>
                <c:pt idx="105">
                  <c:v>2147.132484215339</c:v>
                </c:pt>
                <c:pt idx="106">
                  <c:v>2197.3700583136051</c:v>
                </c:pt>
                <c:pt idx="107">
                  <c:v>2248.258661899632</c:v>
                </c:pt>
                <c:pt idx="108">
                  <c:v>2299.8011161011964</c:v>
                </c:pt>
                <c:pt idx="109">
                  <c:v>2356.5669209376338</c:v>
                </c:pt>
                <c:pt idx="110">
                  <c:v>2413.5787109283629</c:v>
                </c:pt>
                <c:pt idx="111">
                  <c:v>2470.837552009054</c:v>
                </c:pt>
                <c:pt idx="112">
                  <c:v>2528.3445147344264</c:v>
                </c:pt>
                <c:pt idx="113">
                  <c:v>2586.1006742982754</c:v>
                </c:pt>
                <c:pt idx="114">
                  <c:v>2644.1071105535684</c:v>
                </c:pt>
                <c:pt idx="115">
                  <c:v>2702.364908032634</c:v>
                </c:pt>
                <c:pt idx="116">
                  <c:v>2760.875155967442</c:v>
                </c:pt>
                <c:pt idx="117">
                  <c:v>2819.6389483099665</c:v>
                </c:pt>
                <c:pt idx="118">
                  <c:v>2878.657383752643</c:v>
                </c:pt>
                <c:pt idx="119">
                  <c:v>2937.9315657489042</c:v>
                </c:pt>
                <c:pt idx="120">
                  <c:v>2379.7245682566127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9A-4762-8A4E-A010C81A7688}"/>
            </c:ext>
          </c:extLst>
        </c:ser>
        <c:ser>
          <c:idx val="1"/>
          <c:order val="1"/>
          <c:tx>
            <c:strRef>
              <c:f>'Pravidelný nákup'!$R$45:$R$46</c:f>
              <c:strCache>
                <c:ptCount val="2"/>
                <c:pt idx="0">
                  <c:v>Zhodnotenie</c:v>
                </c:pt>
                <c:pt idx="1">
                  <c:v>pravidelný ETF nákup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'Pravidelný nákup'!$A$47:$A$167</c:f>
              <c:strCache>
                <c:ptCount val="121"/>
                <c:pt idx="0">
                  <c:v>1. rok</c:v>
                </c:pt>
                <c:pt idx="1">
                  <c:v>1. rok</c:v>
                </c:pt>
                <c:pt idx="2">
                  <c:v>1. rok</c:v>
                </c:pt>
                <c:pt idx="3">
                  <c:v>1. rok</c:v>
                </c:pt>
                <c:pt idx="4">
                  <c:v>1. rok</c:v>
                </c:pt>
                <c:pt idx="5">
                  <c:v>1. rok</c:v>
                </c:pt>
                <c:pt idx="6">
                  <c:v>1. rok</c:v>
                </c:pt>
                <c:pt idx="7">
                  <c:v>1. rok</c:v>
                </c:pt>
                <c:pt idx="8">
                  <c:v>1. rok</c:v>
                </c:pt>
                <c:pt idx="9">
                  <c:v>1. rok</c:v>
                </c:pt>
                <c:pt idx="10">
                  <c:v>1. rok</c:v>
                </c:pt>
                <c:pt idx="11">
                  <c:v>1. rok</c:v>
                </c:pt>
                <c:pt idx="12">
                  <c:v>2. rok</c:v>
                </c:pt>
                <c:pt idx="13">
                  <c:v>2. rok</c:v>
                </c:pt>
                <c:pt idx="14">
                  <c:v>2. rok</c:v>
                </c:pt>
                <c:pt idx="15">
                  <c:v>2. rok</c:v>
                </c:pt>
                <c:pt idx="16">
                  <c:v>2. rok</c:v>
                </c:pt>
                <c:pt idx="17">
                  <c:v>2. rok</c:v>
                </c:pt>
                <c:pt idx="18">
                  <c:v>2. rok</c:v>
                </c:pt>
                <c:pt idx="19">
                  <c:v>2. rok</c:v>
                </c:pt>
                <c:pt idx="20">
                  <c:v>2. rok</c:v>
                </c:pt>
                <c:pt idx="21">
                  <c:v>2. rok</c:v>
                </c:pt>
                <c:pt idx="22">
                  <c:v>2. rok</c:v>
                </c:pt>
                <c:pt idx="23">
                  <c:v>2. rok</c:v>
                </c:pt>
                <c:pt idx="24">
                  <c:v>3. rok</c:v>
                </c:pt>
                <c:pt idx="25">
                  <c:v>3. rok</c:v>
                </c:pt>
                <c:pt idx="26">
                  <c:v>3. rok</c:v>
                </c:pt>
                <c:pt idx="27">
                  <c:v>3. rok</c:v>
                </c:pt>
                <c:pt idx="28">
                  <c:v>3. rok</c:v>
                </c:pt>
                <c:pt idx="29">
                  <c:v>3. rok</c:v>
                </c:pt>
                <c:pt idx="30">
                  <c:v>3. rok</c:v>
                </c:pt>
                <c:pt idx="31">
                  <c:v>3. rok</c:v>
                </c:pt>
                <c:pt idx="32">
                  <c:v>3. rok</c:v>
                </c:pt>
                <c:pt idx="33">
                  <c:v>3. rok</c:v>
                </c:pt>
                <c:pt idx="34">
                  <c:v>3. rok</c:v>
                </c:pt>
                <c:pt idx="35">
                  <c:v>3. rok</c:v>
                </c:pt>
                <c:pt idx="36">
                  <c:v>4. rok</c:v>
                </c:pt>
                <c:pt idx="37">
                  <c:v>4. rok</c:v>
                </c:pt>
                <c:pt idx="38">
                  <c:v>4. rok</c:v>
                </c:pt>
                <c:pt idx="39">
                  <c:v>4. rok</c:v>
                </c:pt>
                <c:pt idx="40">
                  <c:v>4. rok</c:v>
                </c:pt>
                <c:pt idx="41">
                  <c:v>4. rok</c:v>
                </c:pt>
                <c:pt idx="42">
                  <c:v>4. rok</c:v>
                </c:pt>
                <c:pt idx="43">
                  <c:v>4. rok</c:v>
                </c:pt>
                <c:pt idx="44">
                  <c:v>4. rok</c:v>
                </c:pt>
                <c:pt idx="45">
                  <c:v>4. rok</c:v>
                </c:pt>
                <c:pt idx="46">
                  <c:v>4. rok</c:v>
                </c:pt>
                <c:pt idx="47">
                  <c:v>4. rok</c:v>
                </c:pt>
                <c:pt idx="48">
                  <c:v>5. rok</c:v>
                </c:pt>
                <c:pt idx="49">
                  <c:v>5. rok</c:v>
                </c:pt>
                <c:pt idx="50">
                  <c:v>5. rok</c:v>
                </c:pt>
                <c:pt idx="51">
                  <c:v>5. rok</c:v>
                </c:pt>
                <c:pt idx="52">
                  <c:v>5. rok</c:v>
                </c:pt>
                <c:pt idx="53">
                  <c:v>5. rok</c:v>
                </c:pt>
                <c:pt idx="54">
                  <c:v>5. rok</c:v>
                </c:pt>
                <c:pt idx="55">
                  <c:v>5. rok</c:v>
                </c:pt>
                <c:pt idx="56">
                  <c:v>5. rok</c:v>
                </c:pt>
                <c:pt idx="57">
                  <c:v>5. rok</c:v>
                </c:pt>
                <c:pt idx="58">
                  <c:v>5. rok</c:v>
                </c:pt>
                <c:pt idx="59">
                  <c:v>5. rok</c:v>
                </c:pt>
                <c:pt idx="60">
                  <c:v>6. rok</c:v>
                </c:pt>
                <c:pt idx="61">
                  <c:v>6. rok</c:v>
                </c:pt>
                <c:pt idx="62">
                  <c:v>6. rok</c:v>
                </c:pt>
                <c:pt idx="63">
                  <c:v>6. rok</c:v>
                </c:pt>
                <c:pt idx="64">
                  <c:v>6. rok</c:v>
                </c:pt>
                <c:pt idx="65">
                  <c:v>6. rok</c:v>
                </c:pt>
                <c:pt idx="66">
                  <c:v>6. rok</c:v>
                </c:pt>
                <c:pt idx="67">
                  <c:v>6. rok</c:v>
                </c:pt>
                <c:pt idx="68">
                  <c:v>6. rok</c:v>
                </c:pt>
                <c:pt idx="69">
                  <c:v>6. rok</c:v>
                </c:pt>
                <c:pt idx="70">
                  <c:v>6. rok</c:v>
                </c:pt>
                <c:pt idx="71">
                  <c:v>6. rok</c:v>
                </c:pt>
                <c:pt idx="72">
                  <c:v>7. rok</c:v>
                </c:pt>
                <c:pt idx="73">
                  <c:v>7. rok</c:v>
                </c:pt>
                <c:pt idx="74">
                  <c:v>7. rok</c:v>
                </c:pt>
                <c:pt idx="75">
                  <c:v>7. rok</c:v>
                </c:pt>
                <c:pt idx="76">
                  <c:v>7. rok</c:v>
                </c:pt>
                <c:pt idx="77">
                  <c:v>7. rok</c:v>
                </c:pt>
                <c:pt idx="78">
                  <c:v>7. rok</c:v>
                </c:pt>
                <c:pt idx="79">
                  <c:v>7. rok</c:v>
                </c:pt>
                <c:pt idx="80">
                  <c:v>7. rok</c:v>
                </c:pt>
                <c:pt idx="81">
                  <c:v>7. rok</c:v>
                </c:pt>
                <c:pt idx="82">
                  <c:v>7. rok</c:v>
                </c:pt>
                <c:pt idx="83">
                  <c:v>7. rok</c:v>
                </c:pt>
                <c:pt idx="84">
                  <c:v>8. rok</c:v>
                </c:pt>
                <c:pt idx="85">
                  <c:v>8. rok</c:v>
                </c:pt>
                <c:pt idx="86">
                  <c:v>8. rok</c:v>
                </c:pt>
                <c:pt idx="87">
                  <c:v>8. rok</c:v>
                </c:pt>
                <c:pt idx="88">
                  <c:v>8. rok</c:v>
                </c:pt>
                <c:pt idx="89">
                  <c:v>8. rok</c:v>
                </c:pt>
                <c:pt idx="90">
                  <c:v>8. rok</c:v>
                </c:pt>
                <c:pt idx="91">
                  <c:v>8. rok</c:v>
                </c:pt>
                <c:pt idx="92">
                  <c:v>8. rok</c:v>
                </c:pt>
                <c:pt idx="93">
                  <c:v>8. rok</c:v>
                </c:pt>
                <c:pt idx="94">
                  <c:v>8. rok</c:v>
                </c:pt>
                <c:pt idx="95">
                  <c:v>8. rok</c:v>
                </c:pt>
                <c:pt idx="96">
                  <c:v>9. rok</c:v>
                </c:pt>
                <c:pt idx="97">
                  <c:v>9. rok</c:v>
                </c:pt>
                <c:pt idx="98">
                  <c:v>9. rok</c:v>
                </c:pt>
                <c:pt idx="99">
                  <c:v>9. rok</c:v>
                </c:pt>
                <c:pt idx="100">
                  <c:v>9. rok</c:v>
                </c:pt>
                <c:pt idx="101">
                  <c:v>9. rok</c:v>
                </c:pt>
                <c:pt idx="102">
                  <c:v>9. rok</c:v>
                </c:pt>
                <c:pt idx="103">
                  <c:v>9. rok</c:v>
                </c:pt>
                <c:pt idx="104">
                  <c:v>9. rok</c:v>
                </c:pt>
                <c:pt idx="105">
                  <c:v>9. rok</c:v>
                </c:pt>
                <c:pt idx="106">
                  <c:v>9. rok</c:v>
                </c:pt>
                <c:pt idx="107">
                  <c:v>9. rok</c:v>
                </c:pt>
                <c:pt idx="108">
                  <c:v>10. rok</c:v>
                </c:pt>
                <c:pt idx="109">
                  <c:v>10. rok</c:v>
                </c:pt>
                <c:pt idx="110">
                  <c:v>10. rok</c:v>
                </c:pt>
                <c:pt idx="111">
                  <c:v>10. rok</c:v>
                </c:pt>
                <c:pt idx="112">
                  <c:v>10. rok</c:v>
                </c:pt>
                <c:pt idx="113">
                  <c:v>10. rok</c:v>
                </c:pt>
                <c:pt idx="114">
                  <c:v>10. rok</c:v>
                </c:pt>
                <c:pt idx="115">
                  <c:v>10. rok</c:v>
                </c:pt>
                <c:pt idx="116">
                  <c:v>10. rok</c:v>
                </c:pt>
                <c:pt idx="117">
                  <c:v>10. rok</c:v>
                </c:pt>
                <c:pt idx="118">
                  <c:v>10. rok</c:v>
                </c:pt>
                <c:pt idx="119">
                  <c:v>10. rok</c:v>
                </c:pt>
                <c:pt idx="120">
                  <c:v>Výber</c:v>
                </c:pt>
              </c:strCache>
            </c:strRef>
          </c:cat>
          <c:val>
            <c:numRef>
              <c:f>'Pravidelný nákup'!$R$47:$R$167</c:f>
              <c:numCache>
                <c:formatCode>0.00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-4.3830000000000382</c:v>
                </c:pt>
                <c:pt idx="4">
                  <c:v>-2.7571065000000772</c:v>
                </c:pt>
                <c:pt idx="5">
                  <c:v>-7.1222705857500159</c:v>
                </c:pt>
                <c:pt idx="6">
                  <c:v>-3.8614430739715999</c:v>
                </c:pt>
                <c:pt idx="7">
                  <c:v>-0.5826810108784457</c:v>
                </c:pt>
                <c:pt idx="8">
                  <c:v>-3.2858857564382333</c:v>
                </c:pt>
                <c:pt idx="9">
                  <c:v>1.646041871901275</c:v>
                </c:pt>
                <c:pt idx="10">
                  <c:v>6.6050951021967421</c:v>
                </c:pt>
                <c:pt idx="11">
                  <c:v>5.5914231252588706</c:v>
                </c:pt>
                <c:pt idx="12">
                  <c:v>12.222175952447742</c:v>
                </c:pt>
                <c:pt idx="13">
                  <c:v>18.889397920186184</c:v>
                </c:pt>
                <c:pt idx="14">
                  <c:v>19.593289608747227</c:v>
                </c:pt>
                <c:pt idx="15">
                  <c:v>27.951052701595245</c:v>
                </c:pt>
                <c:pt idx="16">
                  <c:v>36.3547834914541</c:v>
                </c:pt>
                <c:pt idx="17">
                  <c:v>38.804734800657116</c:v>
                </c:pt>
                <c:pt idx="18">
                  <c:v>48.918160842060843</c:v>
                </c:pt>
                <c:pt idx="19">
                  <c:v>59.087210726692319</c:v>
                </c:pt>
                <c:pt idx="20">
                  <c:v>63.312190385689064</c:v>
                </c:pt>
                <c:pt idx="21">
                  <c:v>75.210407432810371</c:v>
                </c:pt>
                <c:pt idx="22">
                  <c:v>87.174064673691191</c:v>
                </c:pt>
                <c:pt idx="23">
                  <c:v>93.203522029396481</c:v>
                </c:pt>
                <c:pt idx="24">
                  <c:v>106.91614140055799</c:v>
                </c:pt>
                <c:pt idx="25">
                  <c:v>120.70418017826114</c:v>
                </c:pt>
                <c:pt idx="26">
                  <c:v>128.56805316924147</c:v>
                </c:pt>
                <c:pt idx="27">
                  <c:v>144.12517746167259</c:v>
                </c:pt>
                <c:pt idx="28">
                  <c:v>159.76786593771203</c:v>
                </c:pt>
                <c:pt idx="29">
                  <c:v>169.49658920036927</c:v>
                </c:pt>
                <c:pt idx="30">
                  <c:v>186.92882044097132</c:v>
                </c:pt>
                <c:pt idx="31">
                  <c:v>204.45692895339653</c:v>
                </c:pt>
                <c:pt idx="32">
                  <c:v>216.08144206264024</c:v>
                </c:pt>
                <c:pt idx="33">
                  <c:v>235.41988999398473</c:v>
                </c:pt>
                <c:pt idx="34">
                  <c:v>254.86469938895152</c:v>
                </c:pt>
                <c:pt idx="35">
                  <c:v>268.416455235591</c:v>
                </c:pt>
                <c:pt idx="36">
                  <c:v>289.69274573938674</c:v>
                </c:pt>
                <c:pt idx="37">
                  <c:v>311.08605584095358</c:v>
                </c:pt>
                <c:pt idx="38">
                  <c:v>326.59702914807895</c:v>
                </c:pt>
                <c:pt idx="39">
                  <c:v>349.84331280839342</c:v>
                </c:pt>
                <c:pt idx="40">
                  <c:v>373.2174510288396</c:v>
                </c:pt>
                <c:pt idx="41">
                  <c:v>390.72014700949785</c:v>
                </c:pt>
                <c:pt idx="42">
                  <c:v>415.96910781805036</c:v>
                </c:pt>
                <c:pt idx="43">
                  <c:v>441.3569379110495</c:v>
                </c:pt>
                <c:pt idx="44">
                  <c:v>460.88440106956023</c:v>
                </c:pt>
                <c:pt idx="45">
                  <c:v>488.16926527544274</c:v>
                </c:pt>
                <c:pt idx="46">
                  <c:v>515.60419623445796</c:v>
                </c:pt>
                <c:pt idx="47">
                  <c:v>537.19001931374805</c:v>
                </c:pt>
                <c:pt idx="48">
                  <c:v>566.54456441997445</c:v>
                </c:pt>
                <c:pt idx="49">
                  <c:v>596.06055952428414</c:v>
                </c:pt>
                <c:pt idx="50">
                  <c:v>619.73889260166834</c:v>
                </c:pt>
                <c:pt idx="51">
                  <c:v>651.19745651097764</c:v>
                </c:pt>
                <c:pt idx="52">
                  <c:v>682.82904252178832</c:v>
                </c:pt>
                <c:pt idx="53">
                  <c:v>708.63460225565814</c:v>
                </c:pt>
                <c:pt idx="54">
                  <c:v>742.23209256806422</c:v>
                </c:pt>
                <c:pt idx="55">
                  <c:v>776.01436907718835</c:v>
                </c:pt>
                <c:pt idx="56">
                  <c:v>803.98244810711276</c:v>
                </c:pt>
                <c:pt idx="57">
                  <c:v>839.75435157170159</c:v>
                </c:pt>
                <c:pt idx="58">
                  <c:v>875.72300050534523</c:v>
                </c:pt>
                <c:pt idx="59">
                  <c:v>905.88947700812423</c:v>
                </c:pt>
                <c:pt idx="60">
                  <c:v>943.87186913166897</c:v>
                </c:pt>
                <c:pt idx="61">
                  <c:v>982.06316441189301</c:v>
                </c:pt>
                <c:pt idx="62">
                  <c:v>1014.4645118161588</c:v>
                </c:pt>
                <c:pt idx="63">
                  <c:v>1054.6940666311475</c:v>
                </c:pt>
                <c:pt idx="64">
                  <c:v>1095.1448839976192</c:v>
                </c:pt>
                <c:pt idx="65">
                  <c:v>1129.8181808596055</c:v>
                </c:pt>
                <c:pt idx="66">
                  <c:v>1172.3321808543333</c:v>
                </c:pt>
                <c:pt idx="67">
                  <c:v>1215.080007849032</c:v>
                </c:pt>
                <c:pt idx="68">
                  <c:v>1252.0629478922019</c:v>
                </c:pt>
                <c:pt idx="69">
                  <c:v>1296.8992941056094</c:v>
                </c:pt>
                <c:pt idx="70">
                  <c:v>1341.9822402231894</c:v>
                </c:pt>
                <c:pt idx="71">
                  <c:v>1381.3131425444171</c:v>
                </c:pt>
                <c:pt idx="72">
                  <c:v>1428.5103648284112</c:v>
                </c:pt>
                <c:pt idx="73">
                  <c:v>1475.9671718349673</c:v>
                </c:pt>
                <c:pt idx="74">
                  <c:v>1517.6849912800608</c:v>
                </c:pt>
                <c:pt idx="75">
                  <c:v>1567.2822587321007</c:v>
                </c:pt>
                <c:pt idx="76">
                  <c:v>1617.1523111551269</c:v>
                </c:pt>
                <c:pt idx="77">
                  <c:v>1661.2966488664806</c:v>
                </c:pt>
                <c:pt idx="78">
                  <c:v>1713.3337804352468</c:v>
                </c:pt>
                <c:pt idx="79">
                  <c:v>1765.6571162276414</c:v>
                </c:pt>
                <c:pt idx="80">
                  <c:v>1812.2682303668935</c:v>
                </c:pt>
                <c:pt idx="81">
                  <c:v>1866.7857056339108</c:v>
                </c:pt>
                <c:pt idx="82">
                  <c:v>1921.6030270148967</c:v>
                </c:pt>
                <c:pt idx="83">
                  <c:v>1970.7218436634794</c:v>
                </c:pt>
                <c:pt idx="84">
                  <c:v>2027.7608138036285</c:v>
                </c:pt>
                <c:pt idx="85">
                  <c:v>2085.1134982795484</c:v>
                </c:pt>
                <c:pt idx="86">
                  <c:v>2136.7816225200859</c:v>
                </c:pt>
                <c:pt idx="87">
                  <c:v>2196.3839214439467</c:v>
                </c:pt>
                <c:pt idx="88">
                  <c:v>2256.3140330118877</c:v>
                </c:pt>
                <c:pt idx="89">
                  <c:v>2310.5737601934525</c:v>
                </c:pt>
                <c:pt idx="90">
                  <c:v>2372.7819158745169</c:v>
                </c:pt>
                <c:pt idx="91">
                  <c:v>2435.3322164118272</c:v>
                </c:pt>
                <c:pt idx="92">
                  <c:v>2492.2265436020934</c:v>
                </c:pt>
                <c:pt idx="93">
                  <c:v>2557.0837895919049</c:v>
                </c:pt>
                <c:pt idx="94">
                  <c:v>2622.2977504346618</c:v>
                </c:pt>
                <c:pt idx="95">
                  <c:v>2681.8703880620524</c:v>
                </c:pt>
                <c:pt idx="96">
                  <c:v>2749.4206751963939</c:v>
                </c:pt>
                <c:pt idx="97">
                  <c:v>2817.3424889099733</c:v>
                </c:pt>
                <c:pt idx="98">
                  <c:v>2879.637872598978</c:v>
                </c:pt>
                <c:pt idx="99">
                  <c:v>2949.9258808982722</c:v>
                </c:pt>
                <c:pt idx="100">
                  <c:v>3020.6004732432139</c:v>
                </c:pt>
                <c:pt idx="101">
                  <c:v>3085.6637758460511</c:v>
                </c:pt>
                <c:pt idx="102">
                  <c:v>3158.7349266132042</c:v>
                </c:pt>
                <c:pt idx="103">
                  <c:v>3232.2079687095775</c:v>
                </c:pt>
                <c:pt idx="104">
                  <c:v>3300.0851125374793</c:v>
                </c:pt>
                <c:pt idx="105">
                  <c:v>3375.9855806564356</c:v>
                </c:pt>
                <c:pt idx="106">
                  <c:v>3452.3035013500466</c:v>
                </c:pt>
                <c:pt idx="107">
                  <c:v>3523.0411706074719</c:v>
                </c:pt>
                <c:pt idx="108">
                  <c:v>3601.8178970458121</c:v>
                </c:pt>
                <c:pt idx="109">
                  <c:v>3681.0278954795649</c:v>
                </c:pt>
                <c:pt idx="110">
                  <c:v>3760.6735489047023</c:v>
                </c:pt>
                <c:pt idx="111">
                  <c:v>3840.757253423677</c:v>
                </c:pt>
                <c:pt idx="112">
                  <c:v>3921.2814183175069</c:v>
                </c:pt>
                <c:pt idx="113">
                  <c:v>4002.2484661182534</c:v>
                </c:pt>
                <c:pt idx="114">
                  <c:v>4083.6608326819041</c:v>
                </c:pt>
                <c:pt idx="115">
                  <c:v>4165.5209672616547</c:v>
                </c:pt>
                <c:pt idx="116">
                  <c:v>4247.8313325815925</c:v>
                </c:pt>
                <c:pt idx="117">
                  <c:v>4330.5944049107911</c:v>
                </c:pt>
                <c:pt idx="118">
                  <c:v>4413.8126741378001</c:v>
                </c:pt>
                <c:pt idx="119">
                  <c:v>4497.4886438455578</c:v>
                </c:pt>
                <c:pt idx="120">
                  <c:v>4497.4886438455578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A-4762-8A4E-A010C81A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57727"/>
        <c:axId val="221176863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'Pravidelný nákup'!$S$45:$S$46</c15:sqref>
                        </c15:formulaRef>
                      </c:ext>
                    </c:extLst>
                    <c:strCache>
                      <c:ptCount val="2"/>
                      <c:pt idx="0">
                        <c:v>Zaplatené poplatky spolu</c:v>
                      </c:pt>
                      <c:pt idx="1">
                        <c:v>klasické sporenie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'Pravidelný nákup'!$A$47:$A$167</c15:sqref>
                        </c15:formulaRef>
                      </c:ext>
                    </c:extLst>
                    <c:strCache>
                      <c:ptCount val="121"/>
                      <c:pt idx="0">
                        <c:v>1. rok</c:v>
                      </c:pt>
                      <c:pt idx="1">
                        <c:v>1. rok</c:v>
                      </c:pt>
                      <c:pt idx="2">
                        <c:v>1. rok</c:v>
                      </c:pt>
                      <c:pt idx="3">
                        <c:v>1. rok</c:v>
                      </c:pt>
                      <c:pt idx="4">
                        <c:v>1. rok</c:v>
                      </c:pt>
                      <c:pt idx="5">
                        <c:v>1. rok</c:v>
                      </c:pt>
                      <c:pt idx="6">
                        <c:v>1. rok</c:v>
                      </c:pt>
                      <c:pt idx="7">
                        <c:v>1. rok</c:v>
                      </c:pt>
                      <c:pt idx="8">
                        <c:v>1. rok</c:v>
                      </c:pt>
                      <c:pt idx="9">
                        <c:v>1. rok</c:v>
                      </c:pt>
                      <c:pt idx="10">
                        <c:v>1. rok</c:v>
                      </c:pt>
                      <c:pt idx="11">
                        <c:v>1. rok</c:v>
                      </c:pt>
                      <c:pt idx="12">
                        <c:v>2. rok</c:v>
                      </c:pt>
                      <c:pt idx="13">
                        <c:v>2. rok</c:v>
                      </c:pt>
                      <c:pt idx="14">
                        <c:v>2. rok</c:v>
                      </c:pt>
                      <c:pt idx="15">
                        <c:v>2. rok</c:v>
                      </c:pt>
                      <c:pt idx="16">
                        <c:v>2. rok</c:v>
                      </c:pt>
                      <c:pt idx="17">
                        <c:v>2. rok</c:v>
                      </c:pt>
                      <c:pt idx="18">
                        <c:v>2. rok</c:v>
                      </c:pt>
                      <c:pt idx="19">
                        <c:v>2. rok</c:v>
                      </c:pt>
                      <c:pt idx="20">
                        <c:v>2. rok</c:v>
                      </c:pt>
                      <c:pt idx="21">
                        <c:v>2. rok</c:v>
                      </c:pt>
                      <c:pt idx="22">
                        <c:v>2. rok</c:v>
                      </c:pt>
                      <c:pt idx="23">
                        <c:v>2. rok</c:v>
                      </c:pt>
                      <c:pt idx="24">
                        <c:v>3. rok</c:v>
                      </c:pt>
                      <c:pt idx="25">
                        <c:v>3. rok</c:v>
                      </c:pt>
                      <c:pt idx="26">
                        <c:v>3. rok</c:v>
                      </c:pt>
                      <c:pt idx="27">
                        <c:v>3. rok</c:v>
                      </c:pt>
                      <c:pt idx="28">
                        <c:v>3. rok</c:v>
                      </c:pt>
                      <c:pt idx="29">
                        <c:v>3. rok</c:v>
                      </c:pt>
                      <c:pt idx="30">
                        <c:v>3. rok</c:v>
                      </c:pt>
                      <c:pt idx="31">
                        <c:v>3. rok</c:v>
                      </c:pt>
                      <c:pt idx="32">
                        <c:v>3. rok</c:v>
                      </c:pt>
                      <c:pt idx="33">
                        <c:v>3. rok</c:v>
                      </c:pt>
                      <c:pt idx="34">
                        <c:v>3. rok</c:v>
                      </c:pt>
                      <c:pt idx="35">
                        <c:v>3. rok</c:v>
                      </c:pt>
                      <c:pt idx="36">
                        <c:v>4. rok</c:v>
                      </c:pt>
                      <c:pt idx="37">
                        <c:v>4. rok</c:v>
                      </c:pt>
                      <c:pt idx="38">
                        <c:v>4. rok</c:v>
                      </c:pt>
                      <c:pt idx="39">
                        <c:v>4. rok</c:v>
                      </c:pt>
                      <c:pt idx="40">
                        <c:v>4. rok</c:v>
                      </c:pt>
                      <c:pt idx="41">
                        <c:v>4. rok</c:v>
                      </c:pt>
                      <c:pt idx="42">
                        <c:v>4. rok</c:v>
                      </c:pt>
                      <c:pt idx="43">
                        <c:v>4. rok</c:v>
                      </c:pt>
                      <c:pt idx="44">
                        <c:v>4. rok</c:v>
                      </c:pt>
                      <c:pt idx="45">
                        <c:v>4. rok</c:v>
                      </c:pt>
                      <c:pt idx="46">
                        <c:v>4. rok</c:v>
                      </c:pt>
                      <c:pt idx="47">
                        <c:v>4. rok</c:v>
                      </c:pt>
                      <c:pt idx="48">
                        <c:v>5. rok</c:v>
                      </c:pt>
                      <c:pt idx="49">
                        <c:v>5. rok</c:v>
                      </c:pt>
                      <c:pt idx="50">
                        <c:v>5. rok</c:v>
                      </c:pt>
                      <c:pt idx="51">
                        <c:v>5. rok</c:v>
                      </c:pt>
                      <c:pt idx="52">
                        <c:v>5. rok</c:v>
                      </c:pt>
                      <c:pt idx="53">
                        <c:v>5. rok</c:v>
                      </c:pt>
                      <c:pt idx="54">
                        <c:v>5. rok</c:v>
                      </c:pt>
                      <c:pt idx="55">
                        <c:v>5. rok</c:v>
                      </c:pt>
                      <c:pt idx="56">
                        <c:v>5. rok</c:v>
                      </c:pt>
                      <c:pt idx="57">
                        <c:v>5. rok</c:v>
                      </c:pt>
                      <c:pt idx="58">
                        <c:v>5. rok</c:v>
                      </c:pt>
                      <c:pt idx="59">
                        <c:v>5. rok</c:v>
                      </c:pt>
                      <c:pt idx="60">
                        <c:v>6. rok</c:v>
                      </c:pt>
                      <c:pt idx="61">
                        <c:v>6. rok</c:v>
                      </c:pt>
                      <c:pt idx="62">
                        <c:v>6. rok</c:v>
                      </c:pt>
                      <c:pt idx="63">
                        <c:v>6. rok</c:v>
                      </c:pt>
                      <c:pt idx="64">
                        <c:v>6. rok</c:v>
                      </c:pt>
                      <c:pt idx="65">
                        <c:v>6. rok</c:v>
                      </c:pt>
                      <c:pt idx="66">
                        <c:v>6. rok</c:v>
                      </c:pt>
                      <c:pt idx="67">
                        <c:v>6. rok</c:v>
                      </c:pt>
                      <c:pt idx="68">
                        <c:v>6. rok</c:v>
                      </c:pt>
                      <c:pt idx="69">
                        <c:v>6. rok</c:v>
                      </c:pt>
                      <c:pt idx="70">
                        <c:v>6. rok</c:v>
                      </c:pt>
                      <c:pt idx="71">
                        <c:v>6. rok</c:v>
                      </c:pt>
                      <c:pt idx="72">
                        <c:v>7. rok</c:v>
                      </c:pt>
                      <c:pt idx="73">
                        <c:v>7. rok</c:v>
                      </c:pt>
                      <c:pt idx="74">
                        <c:v>7. rok</c:v>
                      </c:pt>
                      <c:pt idx="75">
                        <c:v>7. rok</c:v>
                      </c:pt>
                      <c:pt idx="76">
                        <c:v>7. rok</c:v>
                      </c:pt>
                      <c:pt idx="77">
                        <c:v>7. rok</c:v>
                      </c:pt>
                      <c:pt idx="78">
                        <c:v>7. rok</c:v>
                      </c:pt>
                      <c:pt idx="79">
                        <c:v>7. rok</c:v>
                      </c:pt>
                      <c:pt idx="80">
                        <c:v>7. rok</c:v>
                      </c:pt>
                      <c:pt idx="81">
                        <c:v>7. rok</c:v>
                      </c:pt>
                      <c:pt idx="82">
                        <c:v>7. rok</c:v>
                      </c:pt>
                      <c:pt idx="83">
                        <c:v>7. rok</c:v>
                      </c:pt>
                      <c:pt idx="84">
                        <c:v>8. rok</c:v>
                      </c:pt>
                      <c:pt idx="85">
                        <c:v>8. rok</c:v>
                      </c:pt>
                      <c:pt idx="86">
                        <c:v>8. rok</c:v>
                      </c:pt>
                      <c:pt idx="87">
                        <c:v>8. rok</c:v>
                      </c:pt>
                      <c:pt idx="88">
                        <c:v>8. rok</c:v>
                      </c:pt>
                      <c:pt idx="89">
                        <c:v>8. rok</c:v>
                      </c:pt>
                      <c:pt idx="90">
                        <c:v>8. rok</c:v>
                      </c:pt>
                      <c:pt idx="91">
                        <c:v>8. rok</c:v>
                      </c:pt>
                      <c:pt idx="92">
                        <c:v>8. rok</c:v>
                      </c:pt>
                      <c:pt idx="93">
                        <c:v>8. rok</c:v>
                      </c:pt>
                      <c:pt idx="94">
                        <c:v>8. rok</c:v>
                      </c:pt>
                      <c:pt idx="95">
                        <c:v>8. rok</c:v>
                      </c:pt>
                      <c:pt idx="96">
                        <c:v>9. rok</c:v>
                      </c:pt>
                      <c:pt idx="97">
                        <c:v>9. rok</c:v>
                      </c:pt>
                      <c:pt idx="98">
                        <c:v>9. rok</c:v>
                      </c:pt>
                      <c:pt idx="99">
                        <c:v>9. rok</c:v>
                      </c:pt>
                      <c:pt idx="100">
                        <c:v>9. rok</c:v>
                      </c:pt>
                      <c:pt idx="101">
                        <c:v>9. rok</c:v>
                      </c:pt>
                      <c:pt idx="102">
                        <c:v>9. rok</c:v>
                      </c:pt>
                      <c:pt idx="103">
                        <c:v>9. rok</c:v>
                      </c:pt>
                      <c:pt idx="104">
                        <c:v>9. rok</c:v>
                      </c:pt>
                      <c:pt idx="105">
                        <c:v>9. rok</c:v>
                      </c:pt>
                      <c:pt idx="106">
                        <c:v>9. rok</c:v>
                      </c:pt>
                      <c:pt idx="107">
                        <c:v>9. rok</c:v>
                      </c:pt>
                      <c:pt idx="108">
                        <c:v>10. rok</c:v>
                      </c:pt>
                      <c:pt idx="109">
                        <c:v>10. rok</c:v>
                      </c:pt>
                      <c:pt idx="110">
                        <c:v>10. rok</c:v>
                      </c:pt>
                      <c:pt idx="111">
                        <c:v>10. rok</c:v>
                      </c:pt>
                      <c:pt idx="112">
                        <c:v>10. rok</c:v>
                      </c:pt>
                      <c:pt idx="113">
                        <c:v>10. rok</c:v>
                      </c:pt>
                      <c:pt idx="114">
                        <c:v>10. rok</c:v>
                      </c:pt>
                      <c:pt idx="115">
                        <c:v>10. rok</c:v>
                      </c:pt>
                      <c:pt idx="116">
                        <c:v>10. rok</c:v>
                      </c:pt>
                      <c:pt idx="117">
                        <c:v>10. rok</c:v>
                      </c:pt>
                      <c:pt idx="118">
                        <c:v>10. rok</c:v>
                      </c:pt>
                      <c:pt idx="119">
                        <c:v>10. rok</c:v>
                      </c:pt>
                      <c:pt idx="120">
                        <c:v>Výber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'Pravidelný nákup'!$S$47:$S$167</c15:sqref>
                        </c15:formulaRef>
                      </c:ext>
                    </c:extLst>
                    <c:numCache>
                      <c:formatCode>0.00</c:formatCode>
                      <c:ptCount val="121"/>
                      <c:pt idx="0">
                        <c:v>5.1425000000000001</c:v>
                      </c:pt>
                      <c:pt idx="1">
                        <c:v>10.428117500000001</c:v>
                      </c:pt>
                      <c:pt idx="2">
                        <c:v>15.857472675833334</c:v>
                      </c:pt>
                      <c:pt idx="3">
                        <c:v>21.431188390761946</c:v>
                      </c:pt>
                      <c:pt idx="4">
                        <c:v>27.149890207121913</c:v>
                      </c:pt>
                      <c:pt idx="5">
                        <c:v>33.014206398019439</c:v>
                      </c:pt>
                      <c:pt idx="6">
                        <c:v>39.024767959077522</c:v>
                      </c:pt>
                      <c:pt idx="7">
                        <c:v>45.182208620233524</c:v>
                      </c:pt>
                      <c:pt idx="8">
                        <c:v>51.487164857587871</c:v>
                      </c:pt>
                      <c:pt idx="9">
                        <c:v>57.940275905304084</c:v>
                      </c:pt>
                      <c:pt idx="10">
                        <c:v>64.542183767560402</c:v>
                      </c:pt>
                      <c:pt idx="11">
                        <c:v>71.293533230553166</c:v>
                      </c:pt>
                      <c:pt idx="12">
                        <c:v>78.194971874552223</c:v>
                      </c:pt>
                      <c:pt idx="13">
                        <c:v>85.247150086008617</c:v>
                      </c:pt>
                      <c:pt idx="14">
                        <c:v>92.45072106971466</c:v>
                      </c:pt>
                      <c:pt idx="15">
                        <c:v>99.806340861016764</c:v>
                      </c:pt>
                      <c:pt idx="16">
                        <c:v>107.31466833808118</c:v>
                      </c:pt>
                      <c:pt idx="17">
                        <c:v>114.97636523421286</c:v>
                      </c:pt>
                      <c:pt idx="18">
                        <c:v>122.79209615022779</c:v>
                      </c:pt>
                      <c:pt idx="19">
                        <c:v>130.76252856687879</c:v>
                      </c:pt>
                      <c:pt idx="20">
                        <c:v>138.88833285733526</c:v>
                      </c:pt>
                      <c:pt idx="21">
                        <c:v>147.17018229971706</c:v>
                      </c:pt>
                      <c:pt idx="22">
                        <c:v>155.60875308968249</c:v>
                      </c:pt>
                      <c:pt idx="23">
                        <c:v>164.20472435307113</c:v>
                      </c:pt>
                      <c:pt idx="24">
                        <c:v>172.95877815860109</c:v>
                      </c:pt>
                      <c:pt idx="25">
                        <c:v>181.87159953062169</c:v>
                      </c:pt>
                      <c:pt idx="26">
                        <c:v>190.94387646192106</c:v>
                      </c:pt>
                      <c:pt idx="27">
                        <c:v>200.17629992658939</c:v>
                      </c:pt>
                      <c:pt idx="28">
                        <c:v>209.56956389293794</c:v>
                      </c:pt>
                      <c:pt idx="29">
                        <c:v>219.124365336474</c:v>
                      </c:pt>
                      <c:pt idx="30">
                        <c:v>228.84140425293205</c:v>
                      </c:pt>
                      <c:pt idx="31">
                        <c:v>238.72138367136142</c:v>
                      </c:pt>
                      <c:pt idx="32">
                        <c:v>248.76500966727065</c:v>
                      </c:pt>
                      <c:pt idx="33">
                        <c:v>258.97299137582883</c:v>
                      </c:pt>
                      <c:pt idx="34">
                        <c:v>269.34604100512411</c:v>
                      </c:pt>
                      <c:pt idx="35">
                        <c:v>279.88487384947962</c:v>
                      </c:pt>
                      <c:pt idx="36">
                        <c:v>290.59020830282736</c:v>
                      </c:pt>
                      <c:pt idx="37">
                        <c:v>301.46276587213964</c:v>
                      </c:pt>
                      <c:pt idx="38">
                        <c:v>312.50327119091889</c:v>
                      </c:pt>
                      <c:pt idx="39">
                        <c:v>323.71245203274623</c:v>
                      </c:pt>
                      <c:pt idx="40">
                        <c:v>335.09103932488813</c:v>
                      </c:pt>
                      <c:pt idx="41">
                        <c:v>346.63976716196265</c:v>
                      </c:pt>
                      <c:pt idx="42">
                        <c:v>358.35937281966449</c:v>
                      </c:pt>
                      <c:pt idx="43">
                        <c:v>370.25059676854971</c:v>
                      </c:pt>
                      <c:pt idx="44">
                        <c:v>382.31418268788008</c:v>
                      </c:pt>
                      <c:pt idx="45">
                        <c:v>394.55087747952757</c:v>
                      </c:pt>
                      <c:pt idx="46">
                        <c:v>406.96143128193887</c:v>
                      </c:pt>
                      <c:pt idx="47">
                        <c:v>419.5465974841606</c:v>
                      </c:pt>
                      <c:pt idx="48">
                        <c:v>432.30713273992529</c:v>
                      </c:pt>
                      <c:pt idx="49">
                        <c:v>445.24379698179831</c:v>
                      </c:pt>
                      <c:pt idx="50">
                        <c:v>458.35735343538613</c:v>
                      </c:pt>
                      <c:pt idx="51">
                        <c:v>471.64856863360615</c:v>
                      </c:pt>
                      <c:pt idx="52">
                        <c:v>485.11821243101843</c:v>
                      </c:pt>
                      <c:pt idx="53">
                        <c:v>498.76705801821953</c:v>
                      </c:pt>
                      <c:pt idx="54">
                        <c:v>512.5958819362985</c:v>
                      </c:pt>
                      <c:pt idx="55">
                        <c:v>526.60546409135577</c:v>
                      </c:pt>
                      <c:pt idx="56">
                        <c:v>540.79658776908502</c:v>
                      </c:pt>
                      <c:pt idx="57">
                        <c:v>555.17003964941773</c:v>
                      </c:pt>
                      <c:pt idx="58">
                        <c:v>569.72660982123182</c:v>
                      </c:pt>
                      <c:pt idx="59">
                        <c:v>584.46709179712377</c:v>
                      </c:pt>
                      <c:pt idx="60">
                        <c:v>599.39228252824466</c:v>
                      </c:pt>
                      <c:pt idx="61">
                        <c:v>614.50298241920041</c:v>
                      </c:pt>
                      <c:pt idx="62">
                        <c:v>629.79999534301692</c:v>
                      </c:pt>
                      <c:pt idx="63">
                        <c:v>645.28412865616997</c:v>
                      </c:pt>
                      <c:pt idx="64">
                        <c:v>660.95619321368008</c:v>
                      </c:pt>
                      <c:pt idx="65">
                        <c:v>676.81700338427265</c:v>
                      </c:pt>
                      <c:pt idx="66">
                        <c:v>692.8673770656045</c:v>
                      </c:pt>
                      <c:pt idx="67">
                        <c:v>709.10813569955542</c:v>
                      </c:pt>
                      <c:pt idx="68">
                        <c:v>725.54010428758681</c:v>
                      </c:pt>
                      <c:pt idx="69">
                        <c:v>742.1641114061664</c:v>
                      </c:pt>
                      <c:pt idx="70">
                        <c:v>758.98098922225984</c:v>
                      </c:pt>
                      <c:pt idx="71">
                        <c:v>775.99157350888959</c:v>
                      </c:pt>
                      <c:pt idx="72">
                        <c:v>793.19670366076139</c:v>
                      </c:pt>
                      <c:pt idx="73">
                        <c:v>810.59722270995803</c:v>
                      </c:pt>
                      <c:pt idx="74">
                        <c:v>828.19397734170116</c:v>
                      </c:pt>
                      <c:pt idx="75">
                        <c:v>845.98781791018189</c:v>
                      </c:pt>
                      <c:pt idx="76">
                        <c:v>863.97959845445939</c:v>
                      </c:pt>
                      <c:pt idx="77">
                        <c:v>882.17017671442875</c:v>
                      </c:pt>
                      <c:pt idx="78">
                        <c:v>900.56041414685797</c:v>
                      </c:pt>
                      <c:pt idx="79">
                        <c:v>919.15117594149433</c:v>
                      </c:pt>
                      <c:pt idx="80">
                        <c:v>937.9433310372408</c:v>
                      </c:pt>
                      <c:pt idx="81">
                        <c:v>956.93775213840217</c:v>
                      </c:pt>
                      <c:pt idx="82">
                        <c:v>976.13531573100192</c:v>
                      </c:pt>
                      <c:pt idx="83">
                        <c:v>995.53690209916954</c:v>
                      </c:pt>
                      <c:pt idx="84">
                        <c:v>1015.1433953415992</c:v>
                      </c:pt>
                      <c:pt idx="85">
                        <c:v>1034.9556833880795</c:v>
                      </c:pt>
                      <c:pt idx="86">
                        <c:v>1054.9746580160945</c:v>
                      </c:pt>
                      <c:pt idx="87">
                        <c:v>1075.2012148674976</c:v>
                      </c:pt>
                      <c:pt idx="88">
                        <c:v>1095.6362534652567</c:v>
                      </c:pt>
                      <c:pt idx="89">
                        <c:v>1116.2806772302729</c:v>
                      </c:pt>
                      <c:pt idx="90">
                        <c:v>1137.1353934982708</c:v>
                      </c:pt>
                      <c:pt idx="91">
                        <c:v>1158.2013135367633</c:v>
                      </c:pt>
                      <c:pt idx="92">
                        <c:v>1179.4793525620894</c:v>
                      </c:pt>
                      <c:pt idx="93">
                        <c:v>1200.9704297565252</c:v>
                      </c:pt>
                      <c:pt idx="94">
                        <c:v>1222.6754682854701</c:v>
                      </c:pt>
                      <c:pt idx="95">
                        <c:v>1244.595395314707</c:v>
                      </c:pt>
                      <c:pt idx="96">
                        <c:v>1266.7311420277374</c:v>
                      </c:pt>
                      <c:pt idx="97">
                        <c:v>1289.083643643191</c:v>
                      </c:pt>
                      <c:pt idx="98">
                        <c:v>1311.6538394323115</c:v>
                      </c:pt>
                      <c:pt idx="99">
                        <c:v>1334.4426727365183</c:v>
                      </c:pt>
                      <c:pt idx="100">
                        <c:v>1357.4510909850433</c:v>
                      </c:pt>
                      <c:pt idx="101">
                        <c:v>1380.6800457126451</c:v>
                      </c:pt>
                      <c:pt idx="102">
                        <c:v>1404.1304925774</c:v>
                      </c:pt>
                      <c:pt idx="103">
                        <c:v>1427.8033913785687</c:v>
                      </c:pt>
                      <c:pt idx="104">
                        <c:v>1451.6997060745425</c:v>
                      </c:pt>
                      <c:pt idx="105">
                        <c:v>1475.8204048008656</c:v>
                      </c:pt>
                      <c:pt idx="106">
                        <c:v>1500.166459888336</c:v>
                      </c:pt>
                      <c:pt idx="107">
                        <c:v>1524.7388478811854</c:v>
                      </c:pt>
                      <c:pt idx="108">
                        <c:v>1544.3885495553372</c:v>
                      </c:pt>
                      <c:pt idx="109">
                        <c:v>1564.1233999367437</c:v>
                      </c:pt>
                      <c:pt idx="110">
                        <c:v>1583.9437680031363</c:v>
                      </c:pt>
                      <c:pt idx="111">
                        <c:v>1603.8500243311498</c:v>
                      </c:pt>
                      <c:pt idx="112">
                        <c:v>1623.8425411032515</c:v>
                      </c:pt>
                      <c:pt idx="113">
                        <c:v>1643.921692114699</c:v>
                      </c:pt>
                      <c:pt idx="114">
                        <c:v>1664.0878527805294</c:v>
                      </c:pt>
                      <c:pt idx="115">
                        <c:v>1684.3414001425783</c:v>
                      </c:pt>
                      <c:pt idx="116">
                        <c:v>1704.6827128765294</c:v>
                      </c:pt>
                      <c:pt idx="117">
                        <c:v>1725.1121712989943</c:v>
                      </c:pt>
                      <c:pt idx="118">
                        <c:v>1745.6301573746232</c:v>
                      </c:pt>
                      <c:pt idx="119">
                        <c:v>1766.2370547232465</c:v>
                      </c:pt>
                      <c:pt idx="120">
                        <c:v>1766.2370547232465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19A-4762-8A4E-A010C81A768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'Pravidelný nákup'!$T$45:$T$46</c15:sqref>
                        </c15:formulaRef>
                      </c:ext>
                    </c:extLst>
                    <c:strCache>
                      <c:ptCount val="2"/>
                      <c:pt idx="0">
                        <c:v>Zaplatené poplatky spolu</c:v>
                      </c:pt>
                      <c:pt idx="1">
                        <c:v>pravidelný ETF nákup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'Pravidelný nákup'!$A$47:$A$167</c15:sqref>
                        </c15:formulaRef>
                      </c:ext>
                    </c:extLst>
                    <c:strCache>
                      <c:ptCount val="121"/>
                      <c:pt idx="0">
                        <c:v>1. rok</c:v>
                      </c:pt>
                      <c:pt idx="1">
                        <c:v>1. rok</c:v>
                      </c:pt>
                      <c:pt idx="2">
                        <c:v>1. rok</c:v>
                      </c:pt>
                      <c:pt idx="3">
                        <c:v>1. rok</c:v>
                      </c:pt>
                      <c:pt idx="4">
                        <c:v>1. rok</c:v>
                      </c:pt>
                      <c:pt idx="5">
                        <c:v>1. rok</c:v>
                      </c:pt>
                      <c:pt idx="6">
                        <c:v>1. rok</c:v>
                      </c:pt>
                      <c:pt idx="7">
                        <c:v>1. rok</c:v>
                      </c:pt>
                      <c:pt idx="8">
                        <c:v>1. rok</c:v>
                      </c:pt>
                      <c:pt idx="9">
                        <c:v>1. rok</c:v>
                      </c:pt>
                      <c:pt idx="10">
                        <c:v>1. rok</c:v>
                      </c:pt>
                      <c:pt idx="11">
                        <c:v>1. rok</c:v>
                      </c:pt>
                      <c:pt idx="12">
                        <c:v>2. rok</c:v>
                      </c:pt>
                      <c:pt idx="13">
                        <c:v>2. rok</c:v>
                      </c:pt>
                      <c:pt idx="14">
                        <c:v>2. rok</c:v>
                      </c:pt>
                      <c:pt idx="15">
                        <c:v>2. rok</c:v>
                      </c:pt>
                      <c:pt idx="16">
                        <c:v>2. rok</c:v>
                      </c:pt>
                      <c:pt idx="17">
                        <c:v>2. rok</c:v>
                      </c:pt>
                      <c:pt idx="18">
                        <c:v>2. rok</c:v>
                      </c:pt>
                      <c:pt idx="19">
                        <c:v>2. rok</c:v>
                      </c:pt>
                      <c:pt idx="20">
                        <c:v>2. rok</c:v>
                      </c:pt>
                      <c:pt idx="21">
                        <c:v>2. rok</c:v>
                      </c:pt>
                      <c:pt idx="22">
                        <c:v>2. rok</c:v>
                      </c:pt>
                      <c:pt idx="23">
                        <c:v>2. rok</c:v>
                      </c:pt>
                      <c:pt idx="24">
                        <c:v>3. rok</c:v>
                      </c:pt>
                      <c:pt idx="25">
                        <c:v>3. rok</c:v>
                      </c:pt>
                      <c:pt idx="26">
                        <c:v>3. rok</c:v>
                      </c:pt>
                      <c:pt idx="27">
                        <c:v>3. rok</c:v>
                      </c:pt>
                      <c:pt idx="28">
                        <c:v>3. rok</c:v>
                      </c:pt>
                      <c:pt idx="29">
                        <c:v>3. rok</c:v>
                      </c:pt>
                      <c:pt idx="30">
                        <c:v>3. rok</c:v>
                      </c:pt>
                      <c:pt idx="31">
                        <c:v>3. rok</c:v>
                      </c:pt>
                      <c:pt idx="32">
                        <c:v>3. rok</c:v>
                      </c:pt>
                      <c:pt idx="33">
                        <c:v>3. rok</c:v>
                      </c:pt>
                      <c:pt idx="34">
                        <c:v>3. rok</c:v>
                      </c:pt>
                      <c:pt idx="35">
                        <c:v>3. rok</c:v>
                      </c:pt>
                      <c:pt idx="36">
                        <c:v>4. rok</c:v>
                      </c:pt>
                      <c:pt idx="37">
                        <c:v>4. rok</c:v>
                      </c:pt>
                      <c:pt idx="38">
                        <c:v>4. rok</c:v>
                      </c:pt>
                      <c:pt idx="39">
                        <c:v>4. rok</c:v>
                      </c:pt>
                      <c:pt idx="40">
                        <c:v>4. rok</c:v>
                      </c:pt>
                      <c:pt idx="41">
                        <c:v>4. rok</c:v>
                      </c:pt>
                      <c:pt idx="42">
                        <c:v>4. rok</c:v>
                      </c:pt>
                      <c:pt idx="43">
                        <c:v>4. rok</c:v>
                      </c:pt>
                      <c:pt idx="44">
                        <c:v>4. rok</c:v>
                      </c:pt>
                      <c:pt idx="45">
                        <c:v>4. rok</c:v>
                      </c:pt>
                      <c:pt idx="46">
                        <c:v>4. rok</c:v>
                      </c:pt>
                      <c:pt idx="47">
                        <c:v>4. rok</c:v>
                      </c:pt>
                      <c:pt idx="48">
                        <c:v>5. rok</c:v>
                      </c:pt>
                      <c:pt idx="49">
                        <c:v>5. rok</c:v>
                      </c:pt>
                      <c:pt idx="50">
                        <c:v>5. rok</c:v>
                      </c:pt>
                      <c:pt idx="51">
                        <c:v>5. rok</c:v>
                      </c:pt>
                      <c:pt idx="52">
                        <c:v>5. rok</c:v>
                      </c:pt>
                      <c:pt idx="53">
                        <c:v>5. rok</c:v>
                      </c:pt>
                      <c:pt idx="54">
                        <c:v>5. rok</c:v>
                      </c:pt>
                      <c:pt idx="55">
                        <c:v>5. rok</c:v>
                      </c:pt>
                      <c:pt idx="56">
                        <c:v>5. rok</c:v>
                      </c:pt>
                      <c:pt idx="57">
                        <c:v>5. rok</c:v>
                      </c:pt>
                      <c:pt idx="58">
                        <c:v>5. rok</c:v>
                      </c:pt>
                      <c:pt idx="59">
                        <c:v>5. rok</c:v>
                      </c:pt>
                      <c:pt idx="60">
                        <c:v>6. rok</c:v>
                      </c:pt>
                      <c:pt idx="61">
                        <c:v>6. rok</c:v>
                      </c:pt>
                      <c:pt idx="62">
                        <c:v>6. rok</c:v>
                      </c:pt>
                      <c:pt idx="63">
                        <c:v>6. rok</c:v>
                      </c:pt>
                      <c:pt idx="64">
                        <c:v>6. rok</c:v>
                      </c:pt>
                      <c:pt idx="65">
                        <c:v>6. rok</c:v>
                      </c:pt>
                      <c:pt idx="66">
                        <c:v>6. rok</c:v>
                      </c:pt>
                      <c:pt idx="67">
                        <c:v>6. rok</c:v>
                      </c:pt>
                      <c:pt idx="68">
                        <c:v>6. rok</c:v>
                      </c:pt>
                      <c:pt idx="69">
                        <c:v>6. rok</c:v>
                      </c:pt>
                      <c:pt idx="70">
                        <c:v>6. rok</c:v>
                      </c:pt>
                      <c:pt idx="71">
                        <c:v>6. rok</c:v>
                      </c:pt>
                      <c:pt idx="72">
                        <c:v>7. rok</c:v>
                      </c:pt>
                      <c:pt idx="73">
                        <c:v>7. rok</c:v>
                      </c:pt>
                      <c:pt idx="74">
                        <c:v>7. rok</c:v>
                      </c:pt>
                      <c:pt idx="75">
                        <c:v>7. rok</c:v>
                      </c:pt>
                      <c:pt idx="76">
                        <c:v>7. rok</c:v>
                      </c:pt>
                      <c:pt idx="77">
                        <c:v>7. rok</c:v>
                      </c:pt>
                      <c:pt idx="78">
                        <c:v>7. rok</c:v>
                      </c:pt>
                      <c:pt idx="79">
                        <c:v>7. rok</c:v>
                      </c:pt>
                      <c:pt idx="80">
                        <c:v>7. rok</c:v>
                      </c:pt>
                      <c:pt idx="81">
                        <c:v>7. rok</c:v>
                      </c:pt>
                      <c:pt idx="82">
                        <c:v>7. rok</c:v>
                      </c:pt>
                      <c:pt idx="83">
                        <c:v>7. rok</c:v>
                      </c:pt>
                      <c:pt idx="84">
                        <c:v>8. rok</c:v>
                      </c:pt>
                      <c:pt idx="85">
                        <c:v>8. rok</c:v>
                      </c:pt>
                      <c:pt idx="86">
                        <c:v>8. rok</c:v>
                      </c:pt>
                      <c:pt idx="87">
                        <c:v>8. rok</c:v>
                      </c:pt>
                      <c:pt idx="88">
                        <c:v>8. rok</c:v>
                      </c:pt>
                      <c:pt idx="89">
                        <c:v>8. rok</c:v>
                      </c:pt>
                      <c:pt idx="90">
                        <c:v>8. rok</c:v>
                      </c:pt>
                      <c:pt idx="91">
                        <c:v>8. rok</c:v>
                      </c:pt>
                      <c:pt idx="92">
                        <c:v>8. rok</c:v>
                      </c:pt>
                      <c:pt idx="93">
                        <c:v>8. rok</c:v>
                      </c:pt>
                      <c:pt idx="94">
                        <c:v>8. rok</c:v>
                      </c:pt>
                      <c:pt idx="95">
                        <c:v>8. rok</c:v>
                      </c:pt>
                      <c:pt idx="96">
                        <c:v>9. rok</c:v>
                      </c:pt>
                      <c:pt idx="97">
                        <c:v>9. rok</c:v>
                      </c:pt>
                      <c:pt idx="98">
                        <c:v>9. rok</c:v>
                      </c:pt>
                      <c:pt idx="99">
                        <c:v>9. rok</c:v>
                      </c:pt>
                      <c:pt idx="100">
                        <c:v>9. rok</c:v>
                      </c:pt>
                      <c:pt idx="101">
                        <c:v>9. rok</c:v>
                      </c:pt>
                      <c:pt idx="102">
                        <c:v>9. rok</c:v>
                      </c:pt>
                      <c:pt idx="103">
                        <c:v>9. rok</c:v>
                      </c:pt>
                      <c:pt idx="104">
                        <c:v>9. rok</c:v>
                      </c:pt>
                      <c:pt idx="105">
                        <c:v>9. rok</c:v>
                      </c:pt>
                      <c:pt idx="106">
                        <c:v>9. rok</c:v>
                      </c:pt>
                      <c:pt idx="107">
                        <c:v>9. rok</c:v>
                      </c:pt>
                      <c:pt idx="108">
                        <c:v>10. rok</c:v>
                      </c:pt>
                      <c:pt idx="109">
                        <c:v>10. rok</c:v>
                      </c:pt>
                      <c:pt idx="110">
                        <c:v>10. rok</c:v>
                      </c:pt>
                      <c:pt idx="111">
                        <c:v>10. rok</c:v>
                      </c:pt>
                      <c:pt idx="112">
                        <c:v>10. rok</c:v>
                      </c:pt>
                      <c:pt idx="113">
                        <c:v>10. rok</c:v>
                      </c:pt>
                      <c:pt idx="114">
                        <c:v>10. rok</c:v>
                      </c:pt>
                      <c:pt idx="115">
                        <c:v>10. rok</c:v>
                      </c:pt>
                      <c:pt idx="116">
                        <c:v>10. rok</c:v>
                      </c:pt>
                      <c:pt idx="117">
                        <c:v>10. rok</c:v>
                      </c:pt>
                      <c:pt idx="118">
                        <c:v>10. rok</c:v>
                      </c:pt>
                      <c:pt idx="119">
                        <c:v>10. rok</c:v>
                      </c:pt>
                      <c:pt idx="120">
                        <c:v>Výber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'Pravidelný nákup'!$T$47:$T$167</c15:sqref>
                        </c15:formulaRef>
                      </c:ext>
                    </c:extLst>
                    <c:numCache>
                      <c:formatCode>0.00</c:formatCode>
                      <c:ptCount val="1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6.0979999999999999</c:v>
                      </c:pt>
                      <c:pt idx="3">
                        <c:v>6.1965389999999996</c:v>
                      </c:pt>
                      <c:pt idx="4">
                        <c:v>6.2956199644999993</c:v>
                      </c:pt>
                      <c:pt idx="5">
                        <c:v>12.493245874304748</c:v>
                      </c:pt>
                      <c:pt idx="6">
                        <c:v>12.691958726613423</c:v>
                      </c:pt>
                      <c:pt idx="7">
                        <c:v>12.891764499609797</c:v>
                      </c:pt>
                      <c:pt idx="8">
                        <c:v>19.190669204357654</c:v>
                      </c:pt>
                      <c:pt idx="9">
                        <c:v>19.491217884981623</c:v>
                      </c:pt>
                      <c:pt idx="10">
                        <c:v>19.793419583349021</c:v>
                      </c:pt>
                      <c:pt idx="11">
                        <c:v>26.195283391057441</c:v>
                      </c:pt>
                      <c:pt idx="12">
                        <c:v>26.599357449708258</c:v>
                      </c:pt>
                      <c:pt idx="13">
                        <c:v>27.005653915681652</c:v>
                      </c:pt>
                      <c:pt idx="14">
                        <c:v>33.512185012217898</c:v>
                      </c:pt>
                      <c:pt idx="15">
                        <c:v>34.021502029785097</c:v>
                      </c:pt>
                      <c:pt idx="16">
                        <c:v>34.533620290948917</c:v>
                      </c:pt>
                      <c:pt idx="17">
                        <c:v>41.146555202549138</c:v>
                      </c:pt>
                      <c:pt idx="18">
                        <c:v>41.762861256163156</c:v>
                      </c:pt>
                      <c:pt idx="19">
                        <c:v>42.38255699307205</c:v>
                      </c:pt>
                      <c:pt idx="20">
                        <c:v>49.103661056533944</c:v>
                      </c:pt>
                      <c:pt idx="21">
                        <c:v>49.828731192344883</c:v>
                      </c:pt>
                      <c:pt idx="22">
                        <c:v>50.55778921390278</c:v>
                      </c:pt>
                      <c:pt idx="23">
                        <c:v>57.388857054579248</c:v>
                      </c:pt>
                      <c:pt idx="24">
                        <c:v>58.224495768379434</c:v>
                      </c:pt>
                      <c:pt idx="25">
                        <c:v>59.064730495105522</c:v>
                      </c:pt>
                      <c:pt idx="26">
                        <c:v>66.007586512828595</c:v>
                      </c:pt>
                      <c:pt idx="27">
                        <c:v>66.955628238649155</c:v>
                      </c:pt>
                      <c:pt idx="28">
                        <c:v>67.908884193961725</c:v>
                      </c:pt>
                      <c:pt idx="29">
                        <c:v>74.965383057028518</c:v>
                      </c:pt>
                      <c:pt idx="30">
                        <c:v>76.027692663842174</c:v>
                      </c:pt>
                      <c:pt idx="31">
                        <c:v>77.0958449734933</c:v>
                      </c:pt>
                      <c:pt idx="32">
                        <c:v>84.267872120847514</c:v>
                      </c:pt>
                      <c:pt idx="33">
                        <c:v>85.446345417512177</c:v>
                      </c:pt>
                      <c:pt idx="34">
                        <c:v>86.631300317308501</c:v>
                      </c:pt>
                      <c:pt idx="35">
                        <c:v>93.920772469053702</c:v>
                      </c:pt>
                      <c:pt idx="36">
                        <c:v>95.217336717633501</c:v>
                      </c:pt>
                      <c:pt idx="37">
                        <c:v>96.521032069580485</c:v>
                      </c:pt>
                      <c:pt idx="38">
                        <c:v>103.92989774596317</c:v>
                      </c:pt>
                      <c:pt idx="39">
                        <c:v>105.34651218356598</c:v>
                      </c:pt>
                      <c:pt idx="40">
                        <c:v>106.77091800057559</c:v>
                      </c:pt>
                      <c:pt idx="41">
                        <c:v>114.30115804957876</c:v>
                      </c:pt>
                      <c:pt idx="42">
                        <c:v>115.83981441885145</c:v>
                      </c:pt>
                      <c:pt idx="43">
                        <c:v>117.38693339815514</c:v>
                      </c:pt>
                      <c:pt idx="44">
                        <c:v>125.04056153184499</c:v>
                      </c:pt>
                      <c:pt idx="45">
                        <c:v>126.70328462027014</c:v>
                      </c:pt>
                      <c:pt idx="46">
                        <c:v>128.37515268568163</c:v>
                      </c:pt>
                      <c:pt idx="47">
                        <c:v>136.15421602545288</c:v>
                      </c:pt>
                      <c:pt idx="48">
                        <c:v>137.94306421359286</c:v>
                      </c:pt>
                      <c:pt idx="49">
                        <c:v>139.74175106676762</c:v>
                      </c:pt>
                      <c:pt idx="50">
                        <c:v>147.64833069763483</c:v>
                      </c:pt>
                      <c:pt idx="51">
                        <c:v>149.56539651647182</c:v>
                      </c:pt>
                      <c:pt idx="52">
                        <c:v>151.49300619731241</c:v>
                      </c:pt>
                      <c:pt idx="53">
                        <c:v>159.52921773139764</c:v>
                      </c:pt>
                      <c:pt idx="54">
                        <c:v>161.57662842892032</c:v>
                      </c:pt>
                      <c:pt idx="55">
                        <c:v>163.63529988527938</c:v>
                      </c:pt>
                      <c:pt idx="56">
                        <c:v>171.80329403464842</c:v>
                      </c:pt>
                      <c:pt idx="57">
                        <c:v>173.98321215183898</c:v>
                      </c:pt>
                      <c:pt idx="58">
                        <c:v>176.17511981867409</c:v>
                      </c:pt>
                      <c:pt idx="59">
                        <c:v>184.47708297767679</c:v>
                      </c:pt>
                      <c:pt idx="60">
                        <c:v>186.79170693405402</c:v>
                      </c:pt>
                      <c:pt idx="61">
                        <c:v>189.11906132219133</c:v>
                      </c:pt>
                      <c:pt idx="62">
                        <c:v>197.55721615946339</c:v>
                      </c:pt>
                      <c:pt idx="63">
                        <c:v>200.00878084834045</c:v>
                      </c:pt>
                      <c:pt idx="64">
                        <c:v>202.47382914300633</c:v>
                      </c:pt>
                      <c:pt idx="65">
                        <c:v>211.05043520329286</c:v>
                      </c:pt>
                      <c:pt idx="66">
                        <c:v>213.64121259691098</c:v>
                      </c:pt>
                      <c:pt idx="67">
                        <c:v>216.24623926619398</c:v>
                      </c:pt>
                      <c:pt idx="68">
                        <c:v>224.96359358215804</c:v>
                      </c:pt>
                      <c:pt idx="69">
                        <c:v>227.69589334685992</c:v>
                      </c:pt>
                      <c:pt idx="70">
                        <c:v>230.44322076026765</c:v>
                      </c:pt>
                      <c:pt idx="71">
                        <c:v>239.30365847444912</c:v>
                      </c:pt>
                      <c:pt idx="72">
                        <c:v>242.1798285960586</c:v>
                      </c:pt>
                      <c:pt idx="73">
                        <c:v>245.07181765333692</c:v>
                      </c:pt>
                      <c:pt idx="74">
                        <c:v>254.07771265043027</c:v>
                      </c:pt>
                      <c:pt idx="75">
                        <c:v>257.10014007000763</c:v>
                      </c:pt>
                      <c:pt idx="76">
                        <c:v>260.13919084039264</c:v>
                      </c:pt>
                      <c:pt idx="77">
                        <c:v>269.29295639001481</c:v>
                      </c:pt>
                      <c:pt idx="78">
                        <c:v>272.4640676501599</c:v>
                      </c:pt>
                      <c:pt idx="79">
                        <c:v>275.65262002223579</c:v>
                      </c:pt>
                      <c:pt idx="80">
                        <c:v>284.95670943235808</c:v>
                      </c:pt>
                      <c:pt idx="81">
                        <c:v>288.27897133423608</c:v>
                      </c:pt>
                      <c:pt idx="82">
                        <c:v>291.61950567657436</c:v>
                      </c:pt>
                      <c:pt idx="83">
                        <c:v>301.07641295779553</c:v>
                      </c:pt>
                      <c:pt idx="84">
                        <c:v>304.55233322906338</c:v>
                      </c:pt>
                      <c:pt idx="85">
                        <c:v>308.04737106182324</c:v>
                      </c:pt>
                      <c:pt idx="86">
                        <c:v>317.6596316026633</c:v>
                      </c:pt>
                      <c:pt idx="87">
                        <c:v>321.29175957647794</c:v>
                      </c:pt>
                      <c:pt idx="88">
                        <c:v>324.94386425414859</c:v>
                      </c:pt>
                      <c:pt idx="89">
                        <c:v>334.71405550754639</c:v>
                      </c:pt>
                      <c:pt idx="90">
                        <c:v>338.50498281283791</c:v>
                      </c:pt>
                      <c:pt idx="91">
                        <c:v>342.3167602183085</c:v>
                      </c:pt>
                      <c:pt idx="92">
                        <c:v>352.24750239950919</c:v>
                      </c:pt>
                      <c:pt idx="93">
                        <c:v>356.19986366270649</c:v>
                      </c:pt>
                      <c:pt idx="94">
                        <c:v>360.17396291285138</c:v>
                      </c:pt>
                      <c:pt idx="95">
                        <c:v>370.26791970887206</c:v>
                      </c:pt>
                      <c:pt idx="96">
                        <c:v>374.38439326727087</c:v>
                      </c:pt>
                      <c:pt idx="97">
                        <c:v>378.52350743024084</c:v>
                      </c:pt>
                      <c:pt idx="98">
                        <c:v>388.78338672110715</c:v>
                      </c:pt>
                      <c:pt idx="99">
                        <c:v>393.06669534807327</c:v>
                      </c:pt>
                      <c:pt idx="100">
                        <c:v>397.37356217248765</c:v>
                      </c:pt>
                      <c:pt idx="101">
                        <c:v>407.80211676443633</c:v>
                      </c:pt>
                      <c:pt idx="102">
                        <c:v>412.25502840664075</c:v>
                      </c:pt>
                      <c:pt idx="103">
                        <c:v>416.73243106287725</c:v>
                      </c:pt>
                      <c:pt idx="104">
                        <c:v>427.3324594337231</c:v>
                      </c:pt>
                      <c:pt idx="105">
                        <c:v>431.95778796060858</c:v>
                      </c:pt>
                      <c:pt idx="106">
                        <c:v>436.60855579439192</c:v>
                      </c:pt>
                      <c:pt idx="107">
                        <c:v>447.38290285126106</c:v>
                      </c:pt>
                      <c:pt idx="108">
                        <c:v>452.183508816943</c:v>
                      </c:pt>
                      <c:pt idx="109">
                        <c:v>457.01051811543618</c:v>
                      </c:pt>
                      <c:pt idx="110">
                        <c:v>461.86407596507109</c:v>
                      </c:pt>
                      <c:pt idx="111">
                        <c:v>466.74432838287896</c:v>
                      </c:pt>
                      <c:pt idx="112">
                        <c:v>471.65142218898478</c:v>
                      </c:pt>
                      <c:pt idx="113">
                        <c:v>476.58550501102422</c:v>
                      </c:pt>
                      <c:pt idx="114">
                        <c:v>481.54672528858487</c:v>
                      </c:pt>
                      <c:pt idx="115">
                        <c:v>486.53523227767209</c:v>
                      </c:pt>
                      <c:pt idx="116">
                        <c:v>491.55117605519928</c:v>
                      </c:pt>
                      <c:pt idx="117">
                        <c:v>496.59470752350285</c:v>
                      </c:pt>
                      <c:pt idx="118">
                        <c:v>501.66597841488209</c:v>
                      </c:pt>
                      <c:pt idx="119">
                        <c:v>506.76514129616396</c:v>
                      </c:pt>
                      <c:pt idx="120">
                        <c:v>506.76514129616396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19A-4762-8A4E-A010C81A7688}"/>
                  </c:ext>
                </c:extLst>
              </c15:ser>
            </c15:filteredLineSeries>
          </c:ext>
        </c:extLst>
      </c:lineChart>
      <c:catAx>
        <c:axId val="7746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76863"/>
        <c:crosses val="autoZero"/>
        <c:auto val="1"/>
        <c:lblAlgn val="ctr"/>
        <c:lblOffset val="100"/>
        <c:tickLblSkip val="12"/>
        <c:noMultiLvlLbl val="0"/>
      </c:catAx>
      <c:valAx>
        <c:axId val="22117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6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Zaplatené poplatky spolu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'Pravidelný nákup'!$S$45:$S$46</c:f>
              <c:strCache>
                <c:ptCount val="2"/>
                <c:pt idx="0">
                  <c:v>Zaplatené poplatky spolu</c:v>
                </c:pt>
                <c:pt idx="1">
                  <c:v>klasické sporenie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'Pravidelný nákup'!$A$47:$A$167</c:f>
              <c:strCache>
                <c:ptCount val="121"/>
                <c:pt idx="0">
                  <c:v>1. rok</c:v>
                </c:pt>
                <c:pt idx="1">
                  <c:v>1. rok</c:v>
                </c:pt>
                <c:pt idx="2">
                  <c:v>1. rok</c:v>
                </c:pt>
                <c:pt idx="3">
                  <c:v>1. rok</c:v>
                </c:pt>
                <c:pt idx="4">
                  <c:v>1. rok</c:v>
                </c:pt>
                <c:pt idx="5">
                  <c:v>1. rok</c:v>
                </c:pt>
                <c:pt idx="6">
                  <c:v>1. rok</c:v>
                </c:pt>
                <c:pt idx="7">
                  <c:v>1. rok</c:v>
                </c:pt>
                <c:pt idx="8">
                  <c:v>1. rok</c:v>
                </c:pt>
                <c:pt idx="9">
                  <c:v>1. rok</c:v>
                </c:pt>
                <c:pt idx="10">
                  <c:v>1. rok</c:v>
                </c:pt>
                <c:pt idx="11">
                  <c:v>1. rok</c:v>
                </c:pt>
                <c:pt idx="12">
                  <c:v>2. rok</c:v>
                </c:pt>
                <c:pt idx="13">
                  <c:v>2. rok</c:v>
                </c:pt>
                <c:pt idx="14">
                  <c:v>2. rok</c:v>
                </c:pt>
                <c:pt idx="15">
                  <c:v>2. rok</c:v>
                </c:pt>
                <c:pt idx="16">
                  <c:v>2. rok</c:v>
                </c:pt>
                <c:pt idx="17">
                  <c:v>2. rok</c:v>
                </c:pt>
                <c:pt idx="18">
                  <c:v>2. rok</c:v>
                </c:pt>
                <c:pt idx="19">
                  <c:v>2. rok</c:v>
                </c:pt>
                <c:pt idx="20">
                  <c:v>2. rok</c:v>
                </c:pt>
                <c:pt idx="21">
                  <c:v>2. rok</c:v>
                </c:pt>
                <c:pt idx="22">
                  <c:v>2. rok</c:v>
                </c:pt>
                <c:pt idx="23">
                  <c:v>2. rok</c:v>
                </c:pt>
                <c:pt idx="24">
                  <c:v>3. rok</c:v>
                </c:pt>
                <c:pt idx="25">
                  <c:v>3. rok</c:v>
                </c:pt>
                <c:pt idx="26">
                  <c:v>3. rok</c:v>
                </c:pt>
                <c:pt idx="27">
                  <c:v>3. rok</c:v>
                </c:pt>
                <c:pt idx="28">
                  <c:v>3. rok</c:v>
                </c:pt>
                <c:pt idx="29">
                  <c:v>3. rok</c:v>
                </c:pt>
                <c:pt idx="30">
                  <c:v>3. rok</c:v>
                </c:pt>
                <c:pt idx="31">
                  <c:v>3. rok</c:v>
                </c:pt>
                <c:pt idx="32">
                  <c:v>3. rok</c:v>
                </c:pt>
                <c:pt idx="33">
                  <c:v>3. rok</c:v>
                </c:pt>
                <c:pt idx="34">
                  <c:v>3. rok</c:v>
                </c:pt>
                <c:pt idx="35">
                  <c:v>3. rok</c:v>
                </c:pt>
                <c:pt idx="36">
                  <c:v>4. rok</c:v>
                </c:pt>
                <c:pt idx="37">
                  <c:v>4. rok</c:v>
                </c:pt>
                <c:pt idx="38">
                  <c:v>4. rok</c:v>
                </c:pt>
                <c:pt idx="39">
                  <c:v>4. rok</c:v>
                </c:pt>
                <c:pt idx="40">
                  <c:v>4. rok</c:v>
                </c:pt>
                <c:pt idx="41">
                  <c:v>4. rok</c:v>
                </c:pt>
                <c:pt idx="42">
                  <c:v>4. rok</c:v>
                </c:pt>
                <c:pt idx="43">
                  <c:v>4. rok</c:v>
                </c:pt>
                <c:pt idx="44">
                  <c:v>4. rok</c:v>
                </c:pt>
                <c:pt idx="45">
                  <c:v>4. rok</c:v>
                </c:pt>
                <c:pt idx="46">
                  <c:v>4. rok</c:v>
                </c:pt>
                <c:pt idx="47">
                  <c:v>4. rok</c:v>
                </c:pt>
                <c:pt idx="48">
                  <c:v>5. rok</c:v>
                </c:pt>
                <c:pt idx="49">
                  <c:v>5. rok</c:v>
                </c:pt>
                <c:pt idx="50">
                  <c:v>5. rok</c:v>
                </c:pt>
                <c:pt idx="51">
                  <c:v>5. rok</c:v>
                </c:pt>
                <c:pt idx="52">
                  <c:v>5. rok</c:v>
                </c:pt>
                <c:pt idx="53">
                  <c:v>5. rok</c:v>
                </c:pt>
                <c:pt idx="54">
                  <c:v>5. rok</c:v>
                </c:pt>
                <c:pt idx="55">
                  <c:v>5. rok</c:v>
                </c:pt>
                <c:pt idx="56">
                  <c:v>5. rok</c:v>
                </c:pt>
                <c:pt idx="57">
                  <c:v>5. rok</c:v>
                </c:pt>
                <c:pt idx="58">
                  <c:v>5. rok</c:v>
                </c:pt>
                <c:pt idx="59">
                  <c:v>5. rok</c:v>
                </c:pt>
                <c:pt idx="60">
                  <c:v>6. rok</c:v>
                </c:pt>
                <c:pt idx="61">
                  <c:v>6. rok</c:v>
                </c:pt>
                <c:pt idx="62">
                  <c:v>6. rok</c:v>
                </c:pt>
                <c:pt idx="63">
                  <c:v>6. rok</c:v>
                </c:pt>
                <c:pt idx="64">
                  <c:v>6. rok</c:v>
                </c:pt>
                <c:pt idx="65">
                  <c:v>6. rok</c:v>
                </c:pt>
                <c:pt idx="66">
                  <c:v>6. rok</c:v>
                </c:pt>
                <c:pt idx="67">
                  <c:v>6. rok</c:v>
                </c:pt>
                <c:pt idx="68">
                  <c:v>6. rok</c:v>
                </c:pt>
                <c:pt idx="69">
                  <c:v>6. rok</c:v>
                </c:pt>
                <c:pt idx="70">
                  <c:v>6. rok</c:v>
                </c:pt>
                <c:pt idx="71">
                  <c:v>6. rok</c:v>
                </c:pt>
                <c:pt idx="72">
                  <c:v>7. rok</c:v>
                </c:pt>
                <c:pt idx="73">
                  <c:v>7. rok</c:v>
                </c:pt>
                <c:pt idx="74">
                  <c:v>7. rok</c:v>
                </c:pt>
                <c:pt idx="75">
                  <c:v>7. rok</c:v>
                </c:pt>
                <c:pt idx="76">
                  <c:v>7. rok</c:v>
                </c:pt>
                <c:pt idx="77">
                  <c:v>7. rok</c:v>
                </c:pt>
                <c:pt idx="78">
                  <c:v>7. rok</c:v>
                </c:pt>
                <c:pt idx="79">
                  <c:v>7. rok</c:v>
                </c:pt>
                <c:pt idx="80">
                  <c:v>7. rok</c:v>
                </c:pt>
                <c:pt idx="81">
                  <c:v>7. rok</c:v>
                </c:pt>
                <c:pt idx="82">
                  <c:v>7. rok</c:v>
                </c:pt>
                <c:pt idx="83">
                  <c:v>7. rok</c:v>
                </c:pt>
                <c:pt idx="84">
                  <c:v>8. rok</c:v>
                </c:pt>
                <c:pt idx="85">
                  <c:v>8. rok</c:v>
                </c:pt>
                <c:pt idx="86">
                  <c:v>8. rok</c:v>
                </c:pt>
                <c:pt idx="87">
                  <c:v>8. rok</c:v>
                </c:pt>
                <c:pt idx="88">
                  <c:v>8. rok</c:v>
                </c:pt>
                <c:pt idx="89">
                  <c:v>8. rok</c:v>
                </c:pt>
                <c:pt idx="90">
                  <c:v>8. rok</c:v>
                </c:pt>
                <c:pt idx="91">
                  <c:v>8. rok</c:v>
                </c:pt>
                <c:pt idx="92">
                  <c:v>8. rok</c:v>
                </c:pt>
                <c:pt idx="93">
                  <c:v>8. rok</c:v>
                </c:pt>
                <c:pt idx="94">
                  <c:v>8. rok</c:v>
                </c:pt>
                <c:pt idx="95">
                  <c:v>8. rok</c:v>
                </c:pt>
                <c:pt idx="96">
                  <c:v>9. rok</c:v>
                </c:pt>
                <c:pt idx="97">
                  <c:v>9. rok</c:v>
                </c:pt>
                <c:pt idx="98">
                  <c:v>9. rok</c:v>
                </c:pt>
                <c:pt idx="99">
                  <c:v>9. rok</c:v>
                </c:pt>
                <c:pt idx="100">
                  <c:v>9. rok</c:v>
                </c:pt>
                <c:pt idx="101">
                  <c:v>9. rok</c:v>
                </c:pt>
                <c:pt idx="102">
                  <c:v>9. rok</c:v>
                </c:pt>
                <c:pt idx="103">
                  <c:v>9. rok</c:v>
                </c:pt>
                <c:pt idx="104">
                  <c:v>9. rok</c:v>
                </c:pt>
                <c:pt idx="105">
                  <c:v>9. rok</c:v>
                </c:pt>
                <c:pt idx="106">
                  <c:v>9. rok</c:v>
                </c:pt>
                <c:pt idx="107">
                  <c:v>9. rok</c:v>
                </c:pt>
                <c:pt idx="108">
                  <c:v>10. rok</c:v>
                </c:pt>
                <c:pt idx="109">
                  <c:v>10. rok</c:v>
                </c:pt>
                <c:pt idx="110">
                  <c:v>10. rok</c:v>
                </c:pt>
                <c:pt idx="111">
                  <c:v>10. rok</c:v>
                </c:pt>
                <c:pt idx="112">
                  <c:v>10. rok</c:v>
                </c:pt>
                <c:pt idx="113">
                  <c:v>10. rok</c:v>
                </c:pt>
                <c:pt idx="114">
                  <c:v>10. rok</c:v>
                </c:pt>
                <c:pt idx="115">
                  <c:v>10. rok</c:v>
                </c:pt>
                <c:pt idx="116">
                  <c:v>10. rok</c:v>
                </c:pt>
                <c:pt idx="117">
                  <c:v>10. rok</c:v>
                </c:pt>
                <c:pt idx="118">
                  <c:v>10. rok</c:v>
                </c:pt>
                <c:pt idx="119">
                  <c:v>10. rok</c:v>
                </c:pt>
                <c:pt idx="120">
                  <c:v>Výber</c:v>
                </c:pt>
              </c:strCache>
            </c:strRef>
          </c:cat>
          <c:val>
            <c:numRef>
              <c:f>'Pravidelný nákup'!$S$47:$S$167</c:f>
              <c:numCache>
                <c:formatCode>0.00</c:formatCode>
                <c:ptCount val="121"/>
                <c:pt idx="0">
                  <c:v>5.1425000000000001</c:v>
                </c:pt>
                <c:pt idx="1">
                  <c:v>10.428117500000001</c:v>
                </c:pt>
                <c:pt idx="2">
                  <c:v>15.857472675833334</c:v>
                </c:pt>
                <c:pt idx="3">
                  <c:v>21.431188390761946</c:v>
                </c:pt>
                <c:pt idx="4">
                  <c:v>27.149890207121913</c:v>
                </c:pt>
                <c:pt idx="5">
                  <c:v>33.014206398019439</c:v>
                </c:pt>
                <c:pt idx="6">
                  <c:v>39.024767959077522</c:v>
                </c:pt>
                <c:pt idx="7">
                  <c:v>45.182208620233524</c:v>
                </c:pt>
                <c:pt idx="8">
                  <c:v>51.487164857587871</c:v>
                </c:pt>
                <c:pt idx="9">
                  <c:v>57.940275905304084</c:v>
                </c:pt>
                <c:pt idx="10">
                  <c:v>64.542183767560402</c:v>
                </c:pt>
                <c:pt idx="11">
                  <c:v>71.293533230553166</c:v>
                </c:pt>
                <c:pt idx="12">
                  <c:v>78.194971874552223</c:v>
                </c:pt>
                <c:pt idx="13">
                  <c:v>85.247150086008617</c:v>
                </c:pt>
                <c:pt idx="14">
                  <c:v>92.45072106971466</c:v>
                </c:pt>
                <c:pt idx="15">
                  <c:v>99.806340861016764</c:v>
                </c:pt>
                <c:pt idx="16">
                  <c:v>107.31466833808118</c:v>
                </c:pt>
                <c:pt idx="17">
                  <c:v>114.97636523421286</c:v>
                </c:pt>
                <c:pt idx="18">
                  <c:v>122.79209615022779</c:v>
                </c:pt>
                <c:pt idx="19">
                  <c:v>130.76252856687879</c:v>
                </c:pt>
                <c:pt idx="20">
                  <c:v>138.88833285733526</c:v>
                </c:pt>
                <c:pt idx="21">
                  <c:v>147.17018229971706</c:v>
                </c:pt>
                <c:pt idx="22">
                  <c:v>155.60875308968249</c:v>
                </c:pt>
                <c:pt idx="23">
                  <c:v>164.20472435307113</c:v>
                </c:pt>
                <c:pt idx="24">
                  <c:v>172.95877815860109</c:v>
                </c:pt>
                <c:pt idx="25">
                  <c:v>181.87159953062169</c:v>
                </c:pt>
                <c:pt idx="26">
                  <c:v>190.94387646192106</c:v>
                </c:pt>
                <c:pt idx="27">
                  <c:v>200.17629992658939</c:v>
                </c:pt>
                <c:pt idx="28">
                  <c:v>209.56956389293794</c:v>
                </c:pt>
                <c:pt idx="29">
                  <c:v>219.124365336474</c:v>
                </c:pt>
                <c:pt idx="30">
                  <c:v>228.84140425293205</c:v>
                </c:pt>
                <c:pt idx="31">
                  <c:v>238.72138367136142</c:v>
                </c:pt>
                <c:pt idx="32">
                  <c:v>248.76500966727065</c:v>
                </c:pt>
                <c:pt idx="33">
                  <c:v>258.97299137582883</c:v>
                </c:pt>
                <c:pt idx="34">
                  <c:v>269.34604100512411</c:v>
                </c:pt>
                <c:pt idx="35">
                  <c:v>279.88487384947962</c:v>
                </c:pt>
                <c:pt idx="36">
                  <c:v>290.59020830282736</c:v>
                </c:pt>
                <c:pt idx="37">
                  <c:v>301.46276587213964</c:v>
                </c:pt>
                <c:pt idx="38">
                  <c:v>312.50327119091889</c:v>
                </c:pt>
                <c:pt idx="39">
                  <c:v>323.71245203274623</c:v>
                </c:pt>
                <c:pt idx="40">
                  <c:v>335.09103932488813</c:v>
                </c:pt>
                <c:pt idx="41">
                  <c:v>346.63976716196265</c:v>
                </c:pt>
                <c:pt idx="42">
                  <c:v>358.35937281966449</c:v>
                </c:pt>
                <c:pt idx="43">
                  <c:v>370.25059676854971</c:v>
                </c:pt>
                <c:pt idx="44">
                  <c:v>382.31418268788008</c:v>
                </c:pt>
                <c:pt idx="45">
                  <c:v>394.55087747952757</c:v>
                </c:pt>
                <c:pt idx="46">
                  <c:v>406.96143128193887</c:v>
                </c:pt>
                <c:pt idx="47">
                  <c:v>419.5465974841606</c:v>
                </c:pt>
                <c:pt idx="48">
                  <c:v>432.30713273992529</c:v>
                </c:pt>
                <c:pt idx="49">
                  <c:v>445.24379698179831</c:v>
                </c:pt>
                <c:pt idx="50">
                  <c:v>458.35735343538613</c:v>
                </c:pt>
                <c:pt idx="51">
                  <c:v>471.64856863360615</c:v>
                </c:pt>
                <c:pt idx="52">
                  <c:v>485.11821243101843</c:v>
                </c:pt>
                <c:pt idx="53">
                  <c:v>498.76705801821953</c:v>
                </c:pt>
                <c:pt idx="54">
                  <c:v>512.5958819362985</c:v>
                </c:pt>
                <c:pt idx="55">
                  <c:v>526.60546409135577</c:v>
                </c:pt>
                <c:pt idx="56">
                  <c:v>540.79658776908502</c:v>
                </c:pt>
                <c:pt idx="57">
                  <c:v>555.17003964941773</c:v>
                </c:pt>
                <c:pt idx="58">
                  <c:v>569.72660982123182</c:v>
                </c:pt>
                <c:pt idx="59">
                  <c:v>584.46709179712377</c:v>
                </c:pt>
                <c:pt idx="60">
                  <c:v>599.39228252824466</c:v>
                </c:pt>
                <c:pt idx="61">
                  <c:v>614.50298241920041</c:v>
                </c:pt>
                <c:pt idx="62">
                  <c:v>629.79999534301692</c:v>
                </c:pt>
                <c:pt idx="63">
                  <c:v>645.28412865616997</c:v>
                </c:pt>
                <c:pt idx="64">
                  <c:v>660.95619321368008</c:v>
                </c:pt>
                <c:pt idx="65">
                  <c:v>676.81700338427265</c:v>
                </c:pt>
                <c:pt idx="66">
                  <c:v>692.8673770656045</c:v>
                </c:pt>
                <c:pt idx="67">
                  <c:v>709.10813569955542</c:v>
                </c:pt>
                <c:pt idx="68">
                  <c:v>725.54010428758681</c:v>
                </c:pt>
                <c:pt idx="69">
                  <c:v>742.1641114061664</c:v>
                </c:pt>
                <c:pt idx="70">
                  <c:v>758.98098922225984</c:v>
                </c:pt>
                <c:pt idx="71">
                  <c:v>775.99157350888959</c:v>
                </c:pt>
                <c:pt idx="72">
                  <c:v>793.19670366076139</c:v>
                </c:pt>
                <c:pt idx="73">
                  <c:v>810.59722270995803</c:v>
                </c:pt>
                <c:pt idx="74">
                  <c:v>828.19397734170116</c:v>
                </c:pt>
                <c:pt idx="75">
                  <c:v>845.98781791018189</c:v>
                </c:pt>
                <c:pt idx="76">
                  <c:v>863.97959845445939</c:v>
                </c:pt>
                <c:pt idx="77">
                  <c:v>882.17017671442875</c:v>
                </c:pt>
                <c:pt idx="78">
                  <c:v>900.56041414685797</c:v>
                </c:pt>
                <c:pt idx="79">
                  <c:v>919.15117594149433</c:v>
                </c:pt>
                <c:pt idx="80">
                  <c:v>937.9433310372408</c:v>
                </c:pt>
                <c:pt idx="81">
                  <c:v>956.93775213840217</c:v>
                </c:pt>
                <c:pt idx="82">
                  <c:v>976.13531573100192</c:v>
                </c:pt>
                <c:pt idx="83">
                  <c:v>995.53690209916954</c:v>
                </c:pt>
                <c:pt idx="84">
                  <c:v>1015.1433953415992</c:v>
                </c:pt>
                <c:pt idx="85">
                  <c:v>1034.9556833880795</c:v>
                </c:pt>
                <c:pt idx="86">
                  <c:v>1054.9746580160945</c:v>
                </c:pt>
                <c:pt idx="87">
                  <c:v>1075.2012148674976</c:v>
                </c:pt>
                <c:pt idx="88">
                  <c:v>1095.6362534652567</c:v>
                </c:pt>
                <c:pt idx="89">
                  <c:v>1116.2806772302729</c:v>
                </c:pt>
                <c:pt idx="90">
                  <c:v>1137.1353934982708</c:v>
                </c:pt>
                <c:pt idx="91">
                  <c:v>1158.2013135367633</c:v>
                </c:pt>
                <c:pt idx="92">
                  <c:v>1179.4793525620894</c:v>
                </c:pt>
                <c:pt idx="93">
                  <c:v>1200.9704297565252</c:v>
                </c:pt>
                <c:pt idx="94">
                  <c:v>1222.6754682854701</c:v>
                </c:pt>
                <c:pt idx="95">
                  <c:v>1244.595395314707</c:v>
                </c:pt>
                <c:pt idx="96">
                  <c:v>1266.7311420277374</c:v>
                </c:pt>
                <c:pt idx="97">
                  <c:v>1289.083643643191</c:v>
                </c:pt>
                <c:pt idx="98">
                  <c:v>1311.6538394323115</c:v>
                </c:pt>
                <c:pt idx="99">
                  <c:v>1334.4426727365183</c:v>
                </c:pt>
                <c:pt idx="100">
                  <c:v>1357.4510909850433</c:v>
                </c:pt>
                <c:pt idx="101">
                  <c:v>1380.6800457126451</c:v>
                </c:pt>
                <c:pt idx="102">
                  <c:v>1404.1304925774</c:v>
                </c:pt>
                <c:pt idx="103">
                  <c:v>1427.8033913785687</c:v>
                </c:pt>
                <c:pt idx="104">
                  <c:v>1451.6997060745425</c:v>
                </c:pt>
                <c:pt idx="105">
                  <c:v>1475.8204048008656</c:v>
                </c:pt>
                <c:pt idx="106">
                  <c:v>1500.166459888336</c:v>
                </c:pt>
                <c:pt idx="107">
                  <c:v>1524.7388478811854</c:v>
                </c:pt>
                <c:pt idx="108">
                  <c:v>1544.3885495553372</c:v>
                </c:pt>
                <c:pt idx="109">
                  <c:v>1564.1233999367437</c:v>
                </c:pt>
                <c:pt idx="110">
                  <c:v>1583.9437680031363</c:v>
                </c:pt>
                <c:pt idx="111">
                  <c:v>1603.8500243311498</c:v>
                </c:pt>
                <c:pt idx="112">
                  <c:v>1623.8425411032515</c:v>
                </c:pt>
                <c:pt idx="113">
                  <c:v>1643.921692114699</c:v>
                </c:pt>
                <c:pt idx="114">
                  <c:v>1664.0878527805294</c:v>
                </c:pt>
                <c:pt idx="115">
                  <c:v>1684.3414001425783</c:v>
                </c:pt>
                <c:pt idx="116">
                  <c:v>1704.6827128765294</c:v>
                </c:pt>
                <c:pt idx="117">
                  <c:v>1725.1121712989943</c:v>
                </c:pt>
                <c:pt idx="118">
                  <c:v>1745.6301573746232</c:v>
                </c:pt>
                <c:pt idx="119">
                  <c:v>1766.2370547232465</c:v>
                </c:pt>
                <c:pt idx="120">
                  <c:v>1766.2370547232465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56-4729-8D84-73CFBC6F6105}"/>
            </c:ext>
          </c:extLst>
        </c:ser>
        <c:ser>
          <c:idx val="3"/>
          <c:order val="3"/>
          <c:tx>
            <c:strRef>
              <c:f>'Pravidelný nákup'!$T$45:$T$46</c:f>
              <c:strCache>
                <c:ptCount val="2"/>
                <c:pt idx="0">
                  <c:v>Zaplatené poplatky spolu</c:v>
                </c:pt>
                <c:pt idx="1">
                  <c:v>pravidelný ETF nákup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'Pravidelný nákup'!$A$47:$A$167</c:f>
              <c:strCache>
                <c:ptCount val="121"/>
                <c:pt idx="0">
                  <c:v>1. rok</c:v>
                </c:pt>
                <c:pt idx="1">
                  <c:v>1. rok</c:v>
                </c:pt>
                <c:pt idx="2">
                  <c:v>1. rok</c:v>
                </c:pt>
                <c:pt idx="3">
                  <c:v>1. rok</c:v>
                </c:pt>
                <c:pt idx="4">
                  <c:v>1. rok</c:v>
                </c:pt>
                <c:pt idx="5">
                  <c:v>1. rok</c:v>
                </c:pt>
                <c:pt idx="6">
                  <c:v>1. rok</c:v>
                </c:pt>
                <c:pt idx="7">
                  <c:v>1. rok</c:v>
                </c:pt>
                <c:pt idx="8">
                  <c:v>1. rok</c:v>
                </c:pt>
                <c:pt idx="9">
                  <c:v>1. rok</c:v>
                </c:pt>
                <c:pt idx="10">
                  <c:v>1. rok</c:v>
                </c:pt>
                <c:pt idx="11">
                  <c:v>1. rok</c:v>
                </c:pt>
                <c:pt idx="12">
                  <c:v>2. rok</c:v>
                </c:pt>
                <c:pt idx="13">
                  <c:v>2. rok</c:v>
                </c:pt>
                <c:pt idx="14">
                  <c:v>2. rok</c:v>
                </c:pt>
                <c:pt idx="15">
                  <c:v>2. rok</c:v>
                </c:pt>
                <c:pt idx="16">
                  <c:v>2. rok</c:v>
                </c:pt>
                <c:pt idx="17">
                  <c:v>2. rok</c:v>
                </c:pt>
                <c:pt idx="18">
                  <c:v>2. rok</c:v>
                </c:pt>
                <c:pt idx="19">
                  <c:v>2. rok</c:v>
                </c:pt>
                <c:pt idx="20">
                  <c:v>2. rok</c:v>
                </c:pt>
                <c:pt idx="21">
                  <c:v>2. rok</c:v>
                </c:pt>
                <c:pt idx="22">
                  <c:v>2. rok</c:v>
                </c:pt>
                <c:pt idx="23">
                  <c:v>2. rok</c:v>
                </c:pt>
                <c:pt idx="24">
                  <c:v>3. rok</c:v>
                </c:pt>
                <c:pt idx="25">
                  <c:v>3. rok</c:v>
                </c:pt>
                <c:pt idx="26">
                  <c:v>3. rok</c:v>
                </c:pt>
                <c:pt idx="27">
                  <c:v>3. rok</c:v>
                </c:pt>
                <c:pt idx="28">
                  <c:v>3. rok</c:v>
                </c:pt>
                <c:pt idx="29">
                  <c:v>3. rok</c:v>
                </c:pt>
                <c:pt idx="30">
                  <c:v>3. rok</c:v>
                </c:pt>
                <c:pt idx="31">
                  <c:v>3. rok</c:v>
                </c:pt>
                <c:pt idx="32">
                  <c:v>3. rok</c:v>
                </c:pt>
                <c:pt idx="33">
                  <c:v>3. rok</c:v>
                </c:pt>
                <c:pt idx="34">
                  <c:v>3. rok</c:v>
                </c:pt>
                <c:pt idx="35">
                  <c:v>3. rok</c:v>
                </c:pt>
                <c:pt idx="36">
                  <c:v>4. rok</c:v>
                </c:pt>
                <c:pt idx="37">
                  <c:v>4. rok</c:v>
                </c:pt>
                <c:pt idx="38">
                  <c:v>4. rok</c:v>
                </c:pt>
                <c:pt idx="39">
                  <c:v>4. rok</c:v>
                </c:pt>
                <c:pt idx="40">
                  <c:v>4. rok</c:v>
                </c:pt>
                <c:pt idx="41">
                  <c:v>4. rok</c:v>
                </c:pt>
                <c:pt idx="42">
                  <c:v>4. rok</c:v>
                </c:pt>
                <c:pt idx="43">
                  <c:v>4. rok</c:v>
                </c:pt>
                <c:pt idx="44">
                  <c:v>4. rok</c:v>
                </c:pt>
                <c:pt idx="45">
                  <c:v>4. rok</c:v>
                </c:pt>
                <c:pt idx="46">
                  <c:v>4. rok</c:v>
                </c:pt>
                <c:pt idx="47">
                  <c:v>4. rok</c:v>
                </c:pt>
                <c:pt idx="48">
                  <c:v>5. rok</c:v>
                </c:pt>
                <c:pt idx="49">
                  <c:v>5. rok</c:v>
                </c:pt>
                <c:pt idx="50">
                  <c:v>5. rok</c:v>
                </c:pt>
                <c:pt idx="51">
                  <c:v>5. rok</c:v>
                </c:pt>
                <c:pt idx="52">
                  <c:v>5. rok</c:v>
                </c:pt>
                <c:pt idx="53">
                  <c:v>5. rok</c:v>
                </c:pt>
                <c:pt idx="54">
                  <c:v>5. rok</c:v>
                </c:pt>
                <c:pt idx="55">
                  <c:v>5. rok</c:v>
                </c:pt>
                <c:pt idx="56">
                  <c:v>5. rok</c:v>
                </c:pt>
                <c:pt idx="57">
                  <c:v>5. rok</c:v>
                </c:pt>
                <c:pt idx="58">
                  <c:v>5. rok</c:v>
                </c:pt>
                <c:pt idx="59">
                  <c:v>5. rok</c:v>
                </c:pt>
                <c:pt idx="60">
                  <c:v>6. rok</c:v>
                </c:pt>
                <c:pt idx="61">
                  <c:v>6. rok</c:v>
                </c:pt>
                <c:pt idx="62">
                  <c:v>6. rok</c:v>
                </c:pt>
                <c:pt idx="63">
                  <c:v>6. rok</c:v>
                </c:pt>
                <c:pt idx="64">
                  <c:v>6. rok</c:v>
                </c:pt>
                <c:pt idx="65">
                  <c:v>6. rok</c:v>
                </c:pt>
                <c:pt idx="66">
                  <c:v>6. rok</c:v>
                </c:pt>
                <c:pt idx="67">
                  <c:v>6. rok</c:v>
                </c:pt>
                <c:pt idx="68">
                  <c:v>6. rok</c:v>
                </c:pt>
                <c:pt idx="69">
                  <c:v>6. rok</c:v>
                </c:pt>
                <c:pt idx="70">
                  <c:v>6. rok</c:v>
                </c:pt>
                <c:pt idx="71">
                  <c:v>6. rok</c:v>
                </c:pt>
                <c:pt idx="72">
                  <c:v>7. rok</c:v>
                </c:pt>
                <c:pt idx="73">
                  <c:v>7. rok</c:v>
                </c:pt>
                <c:pt idx="74">
                  <c:v>7. rok</c:v>
                </c:pt>
                <c:pt idx="75">
                  <c:v>7. rok</c:v>
                </c:pt>
                <c:pt idx="76">
                  <c:v>7. rok</c:v>
                </c:pt>
                <c:pt idx="77">
                  <c:v>7. rok</c:v>
                </c:pt>
                <c:pt idx="78">
                  <c:v>7. rok</c:v>
                </c:pt>
                <c:pt idx="79">
                  <c:v>7. rok</c:v>
                </c:pt>
                <c:pt idx="80">
                  <c:v>7. rok</c:v>
                </c:pt>
                <c:pt idx="81">
                  <c:v>7. rok</c:v>
                </c:pt>
                <c:pt idx="82">
                  <c:v>7. rok</c:v>
                </c:pt>
                <c:pt idx="83">
                  <c:v>7. rok</c:v>
                </c:pt>
                <c:pt idx="84">
                  <c:v>8. rok</c:v>
                </c:pt>
                <c:pt idx="85">
                  <c:v>8. rok</c:v>
                </c:pt>
                <c:pt idx="86">
                  <c:v>8. rok</c:v>
                </c:pt>
                <c:pt idx="87">
                  <c:v>8. rok</c:v>
                </c:pt>
                <c:pt idx="88">
                  <c:v>8. rok</c:v>
                </c:pt>
                <c:pt idx="89">
                  <c:v>8. rok</c:v>
                </c:pt>
                <c:pt idx="90">
                  <c:v>8. rok</c:v>
                </c:pt>
                <c:pt idx="91">
                  <c:v>8. rok</c:v>
                </c:pt>
                <c:pt idx="92">
                  <c:v>8. rok</c:v>
                </c:pt>
                <c:pt idx="93">
                  <c:v>8. rok</c:v>
                </c:pt>
                <c:pt idx="94">
                  <c:v>8. rok</c:v>
                </c:pt>
                <c:pt idx="95">
                  <c:v>8. rok</c:v>
                </c:pt>
                <c:pt idx="96">
                  <c:v>9. rok</c:v>
                </c:pt>
                <c:pt idx="97">
                  <c:v>9. rok</c:v>
                </c:pt>
                <c:pt idx="98">
                  <c:v>9. rok</c:v>
                </c:pt>
                <c:pt idx="99">
                  <c:v>9. rok</c:v>
                </c:pt>
                <c:pt idx="100">
                  <c:v>9. rok</c:v>
                </c:pt>
                <c:pt idx="101">
                  <c:v>9. rok</c:v>
                </c:pt>
                <c:pt idx="102">
                  <c:v>9. rok</c:v>
                </c:pt>
                <c:pt idx="103">
                  <c:v>9. rok</c:v>
                </c:pt>
                <c:pt idx="104">
                  <c:v>9. rok</c:v>
                </c:pt>
                <c:pt idx="105">
                  <c:v>9. rok</c:v>
                </c:pt>
                <c:pt idx="106">
                  <c:v>9. rok</c:v>
                </c:pt>
                <c:pt idx="107">
                  <c:v>9. rok</c:v>
                </c:pt>
                <c:pt idx="108">
                  <c:v>10. rok</c:v>
                </c:pt>
                <c:pt idx="109">
                  <c:v>10. rok</c:v>
                </c:pt>
                <c:pt idx="110">
                  <c:v>10. rok</c:v>
                </c:pt>
                <c:pt idx="111">
                  <c:v>10. rok</c:v>
                </c:pt>
                <c:pt idx="112">
                  <c:v>10. rok</c:v>
                </c:pt>
                <c:pt idx="113">
                  <c:v>10. rok</c:v>
                </c:pt>
                <c:pt idx="114">
                  <c:v>10. rok</c:v>
                </c:pt>
                <c:pt idx="115">
                  <c:v>10. rok</c:v>
                </c:pt>
                <c:pt idx="116">
                  <c:v>10. rok</c:v>
                </c:pt>
                <c:pt idx="117">
                  <c:v>10. rok</c:v>
                </c:pt>
                <c:pt idx="118">
                  <c:v>10. rok</c:v>
                </c:pt>
                <c:pt idx="119">
                  <c:v>10. rok</c:v>
                </c:pt>
                <c:pt idx="120">
                  <c:v>Výber</c:v>
                </c:pt>
              </c:strCache>
            </c:strRef>
          </c:cat>
          <c:val>
            <c:numRef>
              <c:f>'Pravidelný nákup'!$T$47:$T$167</c:f>
              <c:numCache>
                <c:formatCode>0.00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6.0979999999999999</c:v>
                </c:pt>
                <c:pt idx="3">
                  <c:v>6.1965389999999996</c:v>
                </c:pt>
                <c:pt idx="4">
                  <c:v>6.2956199644999993</c:v>
                </c:pt>
                <c:pt idx="5">
                  <c:v>12.493245874304748</c:v>
                </c:pt>
                <c:pt idx="6">
                  <c:v>12.691958726613423</c:v>
                </c:pt>
                <c:pt idx="7">
                  <c:v>12.891764499609797</c:v>
                </c:pt>
                <c:pt idx="8">
                  <c:v>19.190669204357654</c:v>
                </c:pt>
                <c:pt idx="9">
                  <c:v>19.491217884981623</c:v>
                </c:pt>
                <c:pt idx="10">
                  <c:v>19.793419583349021</c:v>
                </c:pt>
                <c:pt idx="11">
                  <c:v>26.195283391057441</c:v>
                </c:pt>
                <c:pt idx="12">
                  <c:v>26.599357449708258</c:v>
                </c:pt>
                <c:pt idx="13">
                  <c:v>27.005653915681652</c:v>
                </c:pt>
                <c:pt idx="14">
                  <c:v>33.512185012217898</c:v>
                </c:pt>
                <c:pt idx="15">
                  <c:v>34.021502029785097</c:v>
                </c:pt>
                <c:pt idx="16">
                  <c:v>34.533620290948917</c:v>
                </c:pt>
                <c:pt idx="17">
                  <c:v>41.146555202549138</c:v>
                </c:pt>
                <c:pt idx="18">
                  <c:v>41.762861256163156</c:v>
                </c:pt>
                <c:pt idx="19">
                  <c:v>42.38255699307205</c:v>
                </c:pt>
                <c:pt idx="20">
                  <c:v>49.103661056533944</c:v>
                </c:pt>
                <c:pt idx="21">
                  <c:v>49.828731192344883</c:v>
                </c:pt>
                <c:pt idx="22">
                  <c:v>50.55778921390278</c:v>
                </c:pt>
                <c:pt idx="23">
                  <c:v>57.388857054579248</c:v>
                </c:pt>
                <c:pt idx="24">
                  <c:v>58.224495768379434</c:v>
                </c:pt>
                <c:pt idx="25">
                  <c:v>59.064730495105522</c:v>
                </c:pt>
                <c:pt idx="26">
                  <c:v>66.007586512828595</c:v>
                </c:pt>
                <c:pt idx="27">
                  <c:v>66.955628238649155</c:v>
                </c:pt>
                <c:pt idx="28">
                  <c:v>67.908884193961725</c:v>
                </c:pt>
                <c:pt idx="29">
                  <c:v>74.965383057028518</c:v>
                </c:pt>
                <c:pt idx="30">
                  <c:v>76.027692663842174</c:v>
                </c:pt>
                <c:pt idx="31">
                  <c:v>77.0958449734933</c:v>
                </c:pt>
                <c:pt idx="32">
                  <c:v>84.267872120847514</c:v>
                </c:pt>
                <c:pt idx="33">
                  <c:v>85.446345417512177</c:v>
                </c:pt>
                <c:pt idx="34">
                  <c:v>86.631300317308501</c:v>
                </c:pt>
                <c:pt idx="35">
                  <c:v>93.920772469053702</c:v>
                </c:pt>
                <c:pt idx="36">
                  <c:v>95.217336717633501</c:v>
                </c:pt>
                <c:pt idx="37">
                  <c:v>96.521032069580485</c:v>
                </c:pt>
                <c:pt idx="38">
                  <c:v>103.92989774596317</c:v>
                </c:pt>
                <c:pt idx="39">
                  <c:v>105.34651218356598</c:v>
                </c:pt>
                <c:pt idx="40">
                  <c:v>106.77091800057559</c:v>
                </c:pt>
                <c:pt idx="41">
                  <c:v>114.30115804957876</c:v>
                </c:pt>
                <c:pt idx="42">
                  <c:v>115.83981441885145</c:v>
                </c:pt>
                <c:pt idx="43">
                  <c:v>117.38693339815514</c:v>
                </c:pt>
                <c:pt idx="44">
                  <c:v>125.04056153184499</c:v>
                </c:pt>
                <c:pt idx="45">
                  <c:v>126.70328462027014</c:v>
                </c:pt>
                <c:pt idx="46">
                  <c:v>128.37515268568163</c:v>
                </c:pt>
                <c:pt idx="47">
                  <c:v>136.15421602545288</c:v>
                </c:pt>
                <c:pt idx="48">
                  <c:v>137.94306421359286</c:v>
                </c:pt>
                <c:pt idx="49">
                  <c:v>139.74175106676762</c:v>
                </c:pt>
                <c:pt idx="50">
                  <c:v>147.64833069763483</c:v>
                </c:pt>
                <c:pt idx="51">
                  <c:v>149.56539651647182</c:v>
                </c:pt>
                <c:pt idx="52">
                  <c:v>151.49300619731241</c:v>
                </c:pt>
                <c:pt idx="53">
                  <c:v>159.52921773139764</c:v>
                </c:pt>
                <c:pt idx="54">
                  <c:v>161.57662842892032</c:v>
                </c:pt>
                <c:pt idx="55">
                  <c:v>163.63529988527938</c:v>
                </c:pt>
                <c:pt idx="56">
                  <c:v>171.80329403464842</c:v>
                </c:pt>
                <c:pt idx="57">
                  <c:v>173.98321215183898</c:v>
                </c:pt>
                <c:pt idx="58">
                  <c:v>176.17511981867409</c:v>
                </c:pt>
                <c:pt idx="59">
                  <c:v>184.47708297767679</c:v>
                </c:pt>
                <c:pt idx="60">
                  <c:v>186.79170693405402</c:v>
                </c:pt>
                <c:pt idx="61">
                  <c:v>189.11906132219133</c:v>
                </c:pt>
                <c:pt idx="62">
                  <c:v>197.55721615946339</c:v>
                </c:pt>
                <c:pt idx="63">
                  <c:v>200.00878084834045</c:v>
                </c:pt>
                <c:pt idx="64">
                  <c:v>202.47382914300633</c:v>
                </c:pt>
                <c:pt idx="65">
                  <c:v>211.05043520329286</c:v>
                </c:pt>
                <c:pt idx="66">
                  <c:v>213.64121259691098</c:v>
                </c:pt>
                <c:pt idx="67">
                  <c:v>216.24623926619398</c:v>
                </c:pt>
                <c:pt idx="68">
                  <c:v>224.96359358215804</c:v>
                </c:pt>
                <c:pt idx="69">
                  <c:v>227.69589334685992</c:v>
                </c:pt>
                <c:pt idx="70">
                  <c:v>230.44322076026765</c:v>
                </c:pt>
                <c:pt idx="71">
                  <c:v>239.30365847444912</c:v>
                </c:pt>
                <c:pt idx="72">
                  <c:v>242.1798285960586</c:v>
                </c:pt>
                <c:pt idx="73">
                  <c:v>245.07181765333692</c:v>
                </c:pt>
                <c:pt idx="74">
                  <c:v>254.07771265043027</c:v>
                </c:pt>
                <c:pt idx="75">
                  <c:v>257.10014007000763</c:v>
                </c:pt>
                <c:pt idx="76">
                  <c:v>260.13919084039264</c:v>
                </c:pt>
                <c:pt idx="77">
                  <c:v>269.29295639001481</c:v>
                </c:pt>
                <c:pt idx="78">
                  <c:v>272.4640676501599</c:v>
                </c:pt>
                <c:pt idx="79">
                  <c:v>275.65262002223579</c:v>
                </c:pt>
                <c:pt idx="80">
                  <c:v>284.95670943235808</c:v>
                </c:pt>
                <c:pt idx="81">
                  <c:v>288.27897133423608</c:v>
                </c:pt>
                <c:pt idx="82">
                  <c:v>291.61950567657436</c:v>
                </c:pt>
                <c:pt idx="83">
                  <c:v>301.07641295779553</c:v>
                </c:pt>
                <c:pt idx="84">
                  <c:v>304.55233322906338</c:v>
                </c:pt>
                <c:pt idx="85">
                  <c:v>308.04737106182324</c:v>
                </c:pt>
                <c:pt idx="86">
                  <c:v>317.6596316026633</c:v>
                </c:pt>
                <c:pt idx="87">
                  <c:v>321.29175957647794</c:v>
                </c:pt>
                <c:pt idx="88">
                  <c:v>324.94386425414859</c:v>
                </c:pt>
                <c:pt idx="89">
                  <c:v>334.71405550754639</c:v>
                </c:pt>
                <c:pt idx="90">
                  <c:v>338.50498281283791</c:v>
                </c:pt>
                <c:pt idx="91">
                  <c:v>342.3167602183085</c:v>
                </c:pt>
                <c:pt idx="92">
                  <c:v>352.24750239950919</c:v>
                </c:pt>
                <c:pt idx="93">
                  <c:v>356.19986366270649</c:v>
                </c:pt>
                <c:pt idx="94">
                  <c:v>360.17396291285138</c:v>
                </c:pt>
                <c:pt idx="95">
                  <c:v>370.26791970887206</c:v>
                </c:pt>
                <c:pt idx="96">
                  <c:v>374.38439326727087</c:v>
                </c:pt>
                <c:pt idx="97">
                  <c:v>378.52350743024084</c:v>
                </c:pt>
                <c:pt idx="98">
                  <c:v>388.78338672110715</c:v>
                </c:pt>
                <c:pt idx="99">
                  <c:v>393.06669534807327</c:v>
                </c:pt>
                <c:pt idx="100">
                  <c:v>397.37356217248765</c:v>
                </c:pt>
                <c:pt idx="101">
                  <c:v>407.80211676443633</c:v>
                </c:pt>
                <c:pt idx="102">
                  <c:v>412.25502840664075</c:v>
                </c:pt>
                <c:pt idx="103">
                  <c:v>416.73243106287725</c:v>
                </c:pt>
                <c:pt idx="104">
                  <c:v>427.3324594337231</c:v>
                </c:pt>
                <c:pt idx="105">
                  <c:v>431.95778796060858</c:v>
                </c:pt>
                <c:pt idx="106">
                  <c:v>436.60855579439192</c:v>
                </c:pt>
                <c:pt idx="107">
                  <c:v>447.38290285126106</c:v>
                </c:pt>
                <c:pt idx="108">
                  <c:v>452.183508816943</c:v>
                </c:pt>
                <c:pt idx="109">
                  <c:v>457.01051811543618</c:v>
                </c:pt>
                <c:pt idx="110">
                  <c:v>461.86407596507109</c:v>
                </c:pt>
                <c:pt idx="111">
                  <c:v>466.74432838287896</c:v>
                </c:pt>
                <c:pt idx="112">
                  <c:v>471.65142218898478</c:v>
                </c:pt>
                <c:pt idx="113">
                  <c:v>476.58550501102422</c:v>
                </c:pt>
                <c:pt idx="114">
                  <c:v>481.54672528858487</c:v>
                </c:pt>
                <c:pt idx="115">
                  <c:v>486.53523227767209</c:v>
                </c:pt>
                <c:pt idx="116">
                  <c:v>491.55117605519928</c:v>
                </c:pt>
                <c:pt idx="117">
                  <c:v>496.59470752350285</c:v>
                </c:pt>
                <c:pt idx="118">
                  <c:v>501.66597841488209</c:v>
                </c:pt>
                <c:pt idx="119">
                  <c:v>506.76514129616396</c:v>
                </c:pt>
                <c:pt idx="120">
                  <c:v>506.76514129616396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56-4729-8D84-73CFBC6F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657727"/>
        <c:axId val="22117686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'Pravidelný nákup'!$Q$45:$Q$46</c15:sqref>
                        </c15:formulaRef>
                      </c:ext>
                    </c:extLst>
                    <c:strCache>
                      <c:ptCount val="2"/>
                      <c:pt idx="0">
                        <c:v>Zhodnotenie</c:v>
                      </c:pt>
                      <c:pt idx="1">
                        <c:v>klasické sporenie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'Pravidelný nákup'!$A$47:$A$167</c15:sqref>
                        </c15:formulaRef>
                      </c:ext>
                    </c:extLst>
                    <c:strCache>
                      <c:ptCount val="121"/>
                      <c:pt idx="0">
                        <c:v>1. rok</c:v>
                      </c:pt>
                      <c:pt idx="1">
                        <c:v>1. rok</c:v>
                      </c:pt>
                      <c:pt idx="2">
                        <c:v>1. rok</c:v>
                      </c:pt>
                      <c:pt idx="3">
                        <c:v>1. rok</c:v>
                      </c:pt>
                      <c:pt idx="4">
                        <c:v>1. rok</c:v>
                      </c:pt>
                      <c:pt idx="5">
                        <c:v>1. rok</c:v>
                      </c:pt>
                      <c:pt idx="6">
                        <c:v>1. rok</c:v>
                      </c:pt>
                      <c:pt idx="7">
                        <c:v>1. rok</c:v>
                      </c:pt>
                      <c:pt idx="8">
                        <c:v>1. rok</c:v>
                      </c:pt>
                      <c:pt idx="9">
                        <c:v>1. rok</c:v>
                      </c:pt>
                      <c:pt idx="10">
                        <c:v>1. rok</c:v>
                      </c:pt>
                      <c:pt idx="11">
                        <c:v>1. rok</c:v>
                      </c:pt>
                      <c:pt idx="12">
                        <c:v>2. rok</c:v>
                      </c:pt>
                      <c:pt idx="13">
                        <c:v>2. rok</c:v>
                      </c:pt>
                      <c:pt idx="14">
                        <c:v>2. rok</c:v>
                      </c:pt>
                      <c:pt idx="15">
                        <c:v>2. rok</c:v>
                      </c:pt>
                      <c:pt idx="16">
                        <c:v>2. rok</c:v>
                      </c:pt>
                      <c:pt idx="17">
                        <c:v>2. rok</c:v>
                      </c:pt>
                      <c:pt idx="18">
                        <c:v>2. rok</c:v>
                      </c:pt>
                      <c:pt idx="19">
                        <c:v>2. rok</c:v>
                      </c:pt>
                      <c:pt idx="20">
                        <c:v>2. rok</c:v>
                      </c:pt>
                      <c:pt idx="21">
                        <c:v>2. rok</c:v>
                      </c:pt>
                      <c:pt idx="22">
                        <c:v>2. rok</c:v>
                      </c:pt>
                      <c:pt idx="23">
                        <c:v>2. rok</c:v>
                      </c:pt>
                      <c:pt idx="24">
                        <c:v>3. rok</c:v>
                      </c:pt>
                      <c:pt idx="25">
                        <c:v>3. rok</c:v>
                      </c:pt>
                      <c:pt idx="26">
                        <c:v>3. rok</c:v>
                      </c:pt>
                      <c:pt idx="27">
                        <c:v>3. rok</c:v>
                      </c:pt>
                      <c:pt idx="28">
                        <c:v>3. rok</c:v>
                      </c:pt>
                      <c:pt idx="29">
                        <c:v>3. rok</c:v>
                      </c:pt>
                      <c:pt idx="30">
                        <c:v>3. rok</c:v>
                      </c:pt>
                      <c:pt idx="31">
                        <c:v>3. rok</c:v>
                      </c:pt>
                      <c:pt idx="32">
                        <c:v>3. rok</c:v>
                      </c:pt>
                      <c:pt idx="33">
                        <c:v>3. rok</c:v>
                      </c:pt>
                      <c:pt idx="34">
                        <c:v>3. rok</c:v>
                      </c:pt>
                      <c:pt idx="35">
                        <c:v>3. rok</c:v>
                      </c:pt>
                      <c:pt idx="36">
                        <c:v>4. rok</c:v>
                      </c:pt>
                      <c:pt idx="37">
                        <c:v>4. rok</c:v>
                      </c:pt>
                      <c:pt idx="38">
                        <c:v>4. rok</c:v>
                      </c:pt>
                      <c:pt idx="39">
                        <c:v>4. rok</c:v>
                      </c:pt>
                      <c:pt idx="40">
                        <c:v>4. rok</c:v>
                      </c:pt>
                      <c:pt idx="41">
                        <c:v>4. rok</c:v>
                      </c:pt>
                      <c:pt idx="42">
                        <c:v>4. rok</c:v>
                      </c:pt>
                      <c:pt idx="43">
                        <c:v>4. rok</c:v>
                      </c:pt>
                      <c:pt idx="44">
                        <c:v>4. rok</c:v>
                      </c:pt>
                      <c:pt idx="45">
                        <c:v>4. rok</c:v>
                      </c:pt>
                      <c:pt idx="46">
                        <c:v>4. rok</c:v>
                      </c:pt>
                      <c:pt idx="47">
                        <c:v>4. rok</c:v>
                      </c:pt>
                      <c:pt idx="48">
                        <c:v>5. rok</c:v>
                      </c:pt>
                      <c:pt idx="49">
                        <c:v>5. rok</c:v>
                      </c:pt>
                      <c:pt idx="50">
                        <c:v>5. rok</c:v>
                      </c:pt>
                      <c:pt idx="51">
                        <c:v>5. rok</c:v>
                      </c:pt>
                      <c:pt idx="52">
                        <c:v>5. rok</c:v>
                      </c:pt>
                      <c:pt idx="53">
                        <c:v>5. rok</c:v>
                      </c:pt>
                      <c:pt idx="54">
                        <c:v>5. rok</c:v>
                      </c:pt>
                      <c:pt idx="55">
                        <c:v>5. rok</c:v>
                      </c:pt>
                      <c:pt idx="56">
                        <c:v>5. rok</c:v>
                      </c:pt>
                      <c:pt idx="57">
                        <c:v>5. rok</c:v>
                      </c:pt>
                      <c:pt idx="58">
                        <c:v>5. rok</c:v>
                      </c:pt>
                      <c:pt idx="59">
                        <c:v>5. rok</c:v>
                      </c:pt>
                      <c:pt idx="60">
                        <c:v>6. rok</c:v>
                      </c:pt>
                      <c:pt idx="61">
                        <c:v>6. rok</c:v>
                      </c:pt>
                      <c:pt idx="62">
                        <c:v>6. rok</c:v>
                      </c:pt>
                      <c:pt idx="63">
                        <c:v>6. rok</c:v>
                      </c:pt>
                      <c:pt idx="64">
                        <c:v>6. rok</c:v>
                      </c:pt>
                      <c:pt idx="65">
                        <c:v>6. rok</c:v>
                      </c:pt>
                      <c:pt idx="66">
                        <c:v>6. rok</c:v>
                      </c:pt>
                      <c:pt idx="67">
                        <c:v>6. rok</c:v>
                      </c:pt>
                      <c:pt idx="68">
                        <c:v>6. rok</c:v>
                      </c:pt>
                      <c:pt idx="69">
                        <c:v>6. rok</c:v>
                      </c:pt>
                      <c:pt idx="70">
                        <c:v>6. rok</c:v>
                      </c:pt>
                      <c:pt idx="71">
                        <c:v>6. rok</c:v>
                      </c:pt>
                      <c:pt idx="72">
                        <c:v>7. rok</c:v>
                      </c:pt>
                      <c:pt idx="73">
                        <c:v>7. rok</c:v>
                      </c:pt>
                      <c:pt idx="74">
                        <c:v>7. rok</c:v>
                      </c:pt>
                      <c:pt idx="75">
                        <c:v>7. rok</c:v>
                      </c:pt>
                      <c:pt idx="76">
                        <c:v>7. rok</c:v>
                      </c:pt>
                      <c:pt idx="77">
                        <c:v>7. rok</c:v>
                      </c:pt>
                      <c:pt idx="78">
                        <c:v>7. rok</c:v>
                      </c:pt>
                      <c:pt idx="79">
                        <c:v>7. rok</c:v>
                      </c:pt>
                      <c:pt idx="80">
                        <c:v>7. rok</c:v>
                      </c:pt>
                      <c:pt idx="81">
                        <c:v>7. rok</c:v>
                      </c:pt>
                      <c:pt idx="82">
                        <c:v>7. rok</c:v>
                      </c:pt>
                      <c:pt idx="83">
                        <c:v>7. rok</c:v>
                      </c:pt>
                      <c:pt idx="84">
                        <c:v>8. rok</c:v>
                      </c:pt>
                      <c:pt idx="85">
                        <c:v>8. rok</c:v>
                      </c:pt>
                      <c:pt idx="86">
                        <c:v>8. rok</c:v>
                      </c:pt>
                      <c:pt idx="87">
                        <c:v>8. rok</c:v>
                      </c:pt>
                      <c:pt idx="88">
                        <c:v>8. rok</c:v>
                      </c:pt>
                      <c:pt idx="89">
                        <c:v>8. rok</c:v>
                      </c:pt>
                      <c:pt idx="90">
                        <c:v>8. rok</c:v>
                      </c:pt>
                      <c:pt idx="91">
                        <c:v>8. rok</c:v>
                      </c:pt>
                      <c:pt idx="92">
                        <c:v>8. rok</c:v>
                      </c:pt>
                      <c:pt idx="93">
                        <c:v>8. rok</c:v>
                      </c:pt>
                      <c:pt idx="94">
                        <c:v>8. rok</c:v>
                      </c:pt>
                      <c:pt idx="95">
                        <c:v>8. rok</c:v>
                      </c:pt>
                      <c:pt idx="96">
                        <c:v>9. rok</c:v>
                      </c:pt>
                      <c:pt idx="97">
                        <c:v>9. rok</c:v>
                      </c:pt>
                      <c:pt idx="98">
                        <c:v>9. rok</c:v>
                      </c:pt>
                      <c:pt idx="99">
                        <c:v>9. rok</c:v>
                      </c:pt>
                      <c:pt idx="100">
                        <c:v>9. rok</c:v>
                      </c:pt>
                      <c:pt idx="101">
                        <c:v>9. rok</c:v>
                      </c:pt>
                      <c:pt idx="102">
                        <c:v>9. rok</c:v>
                      </c:pt>
                      <c:pt idx="103">
                        <c:v>9. rok</c:v>
                      </c:pt>
                      <c:pt idx="104">
                        <c:v>9. rok</c:v>
                      </c:pt>
                      <c:pt idx="105">
                        <c:v>9. rok</c:v>
                      </c:pt>
                      <c:pt idx="106">
                        <c:v>9. rok</c:v>
                      </c:pt>
                      <c:pt idx="107">
                        <c:v>9. rok</c:v>
                      </c:pt>
                      <c:pt idx="108">
                        <c:v>10. rok</c:v>
                      </c:pt>
                      <c:pt idx="109">
                        <c:v>10. rok</c:v>
                      </c:pt>
                      <c:pt idx="110">
                        <c:v>10. rok</c:v>
                      </c:pt>
                      <c:pt idx="111">
                        <c:v>10. rok</c:v>
                      </c:pt>
                      <c:pt idx="112">
                        <c:v>10. rok</c:v>
                      </c:pt>
                      <c:pt idx="113">
                        <c:v>10. rok</c:v>
                      </c:pt>
                      <c:pt idx="114">
                        <c:v>10. rok</c:v>
                      </c:pt>
                      <c:pt idx="115">
                        <c:v>10. rok</c:v>
                      </c:pt>
                      <c:pt idx="116">
                        <c:v>10. rok</c:v>
                      </c:pt>
                      <c:pt idx="117">
                        <c:v>10. rok</c:v>
                      </c:pt>
                      <c:pt idx="118">
                        <c:v>10. rok</c:v>
                      </c:pt>
                      <c:pt idx="119">
                        <c:v>10. rok</c:v>
                      </c:pt>
                      <c:pt idx="120">
                        <c:v>Výber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'Pravidelný nákup'!$Q$47:$Q$167</c15:sqref>
                        </c15:formulaRef>
                      </c:ext>
                    </c:extLst>
                    <c:numCache>
                      <c:formatCode>0.00</c:formatCode>
                      <c:ptCount val="121"/>
                      <c:pt idx="0">
                        <c:v>-5</c:v>
                      </c:pt>
                      <c:pt idx="1">
                        <c:v>-9.5883333333333383</c:v>
                      </c:pt>
                      <c:pt idx="2">
                        <c:v>-13.763216111111149</c:v>
                      </c:pt>
                      <c:pt idx="3">
                        <c:v>-17.522856714259319</c:v>
                      </c:pt>
                      <c:pt idx="4">
                        <c:v>-20.865455760021121</c:v>
                      </c:pt>
                      <c:pt idx="5">
                        <c:v>-23.78920606831457</c:v>
                      </c:pt>
                      <c:pt idx="6">
                        <c:v>-26.29229262794388</c:v>
                      </c:pt>
                      <c:pt idx="7">
                        <c:v>-28.372892562665015</c:v>
                      </c:pt>
                      <c:pt idx="8">
                        <c:v>-30.029175097103234</c:v>
                      </c:pt>
                      <c:pt idx="9">
                        <c:v>-31.25930152252397</c:v>
                      </c:pt>
                      <c:pt idx="10">
                        <c:v>-32.061425162454725</c:v>
                      </c:pt>
                      <c:pt idx="11">
                        <c:v>-32.433691338158496</c:v>
                      </c:pt>
                      <c:pt idx="12">
                        <c:v>-32.374237333957126</c:v>
                      </c:pt>
                      <c:pt idx="13">
                        <c:v>-31.881192362404136</c:v>
                      </c:pt>
                      <c:pt idx="14">
                        <c:v>-30.952677529307721</c:v>
                      </c:pt>
                      <c:pt idx="15">
                        <c:v>-29.58680579860129</c:v>
                      </c:pt>
                      <c:pt idx="16">
                        <c:v>-27.781681957061892</c:v>
                      </c:pt>
                      <c:pt idx="17">
                        <c:v>-25.535402578875619</c:v>
                      </c:pt>
                      <c:pt idx="18">
                        <c:v>-22.846055990050672</c:v>
                      </c:pt>
                      <c:pt idx="19">
                        <c:v>-19.711722232674219</c:v>
                      </c:pt>
                      <c:pt idx="20">
                        <c:v>-16.130473029015775</c:v>
                      </c:pt>
                      <c:pt idx="21">
                        <c:v>-12.100371745475059</c:v>
                      </c:pt>
                      <c:pt idx="22">
                        <c:v>-7.6194733563720547</c:v>
                      </c:pt>
                      <c:pt idx="23">
                        <c:v>-2.6858244075829134</c:v>
                      </c:pt>
                      <c:pt idx="24">
                        <c:v>2.7025370199844474</c:v>
                      </c:pt>
                      <c:pt idx="25">
                        <c:v>8.5475813470711728</c:v>
                      </c:pt>
                      <c:pt idx="26">
                        <c:v>14.851287532908373</c:v>
                      </c:pt>
                      <c:pt idx="27">
                        <c:v>21.61564311221764</c:v>
                      </c:pt>
                      <c:pt idx="28">
                        <c:v>28.842644232370276</c:v>
                      </c:pt>
                      <c:pt idx="29">
                        <c:v>36.534295690710678</c:v>
                      </c:pt>
                      <c:pt idx="30">
                        <c:v>44.692610972037073</c:v>
                      </c:pt>
                      <c:pt idx="31">
                        <c:v>53.319612286249139</c:v>
                      </c:pt>
                      <c:pt idx="32">
                        <c:v>62.417330606156156</c:v>
                      </c:pt>
                      <c:pt idx="33">
                        <c:v>71.987805705449318</c:v>
                      </c:pt>
                      <c:pt idx="34">
                        <c:v>82.033086196839577</c:v>
                      </c:pt>
                      <c:pt idx="35">
                        <c:v>92.555229570359188</c:v>
                      </c:pt>
                      <c:pt idx="36">
                        <c:v>103.55630223183061</c:v>
                      </c:pt>
                      <c:pt idx="37">
                        <c:v>115.03837954150185</c:v>
                      </c:pt>
                      <c:pt idx="38">
                        <c:v>127.00354585284822</c:v>
                      </c:pt>
                      <c:pt idx="39">
                        <c:v>139.45389455154327</c:v>
                      </c:pt>
                      <c:pt idx="40">
                        <c:v>152.39152809460029</c:v>
                      </c:pt>
                      <c:pt idx="41">
                        <c:v>165.81855804967745</c:v>
                      </c:pt>
                      <c:pt idx="42">
                        <c:v>179.73710513455899</c:v>
                      </c:pt>
                      <c:pt idx="43">
                        <c:v>194.14929925680826</c:v>
                      </c:pt>
                      <c:pt idx="44">
                        <c:v>209.05727955358725</c:v>
                      </c:pt>
                      <c:pt idx="45">
                        <c:v>224.46319443165248</c:v>
                      </c:pt>
                      <c:pt idx="46">
                        <c:v>240.36920160752379</c:v>
                      </c:pt>
                      <c:pt idx="47">
                        <c:v>256.77746814782313</c:v>
                      </c:pt>
                      <c:pt idx="48">
                        <c:v>273.6901705097971</c:v>
                      </c:pt>
                      <c:pt idx="49">
                        <c:v>291.10949458200594</c:v>
                      </c:pt>
                      <c:pt idx="50">
                        <c:v>309.03763572519529</c:v>
                      </c:pt>
                      <c:pt idx="51">
                        <c:v>327.47679881333715</c:v>
                      </c:pt>
                      <c:pt idx="52">
                        <c:v>346.42919827486185</c:v>
                      </c:pt>
                      <c:pt idx="53">
                        <c:v>365.89705813405271</c:v>
                      </c:pt>
                      <c:pt idx="54">
                        <c:v>385.8826120526337</c:v>
                      </c:pt>
                      <c:pt idx="55">
                        <c:v>406.3881033715279</c:v>
                      </c:pt>
                      <c:pt idx="56">
                        <c:v>427.41578515280435</c:v>
                      </c:pt>
                      <c:pt idx="57">
                        <c:v>448.96792022179943</c:v>
                      </c:pt>
                      <c:pt idx="58">
                        <c:v>471.04678120942663</c:v>
                      </c:pt>
                      <c:pt idx="59">
                        <c:v>493.65465059466715</c:v>
                      </c:pt>
                      <c:pt idx="60">
                        <c:v>516.79382074724344</c:v>
                      </c:pt>
                      <c:pt idx="61">
                        <c:v>540.46659397048188</c:v>
                      </c:pt>
                      <c:pt idx="62">
                        <c:v>564.67528254435456</c:v>
                      </c:pt>
                      <c:pt idx="63">
                        <c:v>589.42220876871306</c:v>
                      </c:pt>
                      <c:pt idx="64">
                        <c:v>614.70970500671046</c:v>
                      </c:pt>
                      <c:pt idx="65">
                        <c:v>640.54011372840705</c:v>
                      </c:pt>
                      <c:pt idx="66">
                        <c:v>666.9157875545643</c:v>
                      </c:pt>
                      <c:pt idx="67">
                        <c:v>693.83908930063444</c:v>
                      </c:pt>
                      <c:pt idx="68">
                        <c:v>721.31239202093639</c:v>
                      </c:pt>
                      <c:pt idx="69">
                        <c:v>749.33807905302638</c:v>
                      </c:pt>
                      <c:pt idx="70">
                        <c:v>777.91854406225593</c:v>
                      </c:pt>
                      <c:pt idx="71">
                        <c:v>807.05619108652536</c:v>
                      </c:pt>
                      <c:pt idx="72">
                        <c:v>836.75343458123371</c:v>
                      </c:pt>
                      <c:pt idx="73">
                        <c:v>867.01269946441971</c:v>
                      </c:pt>
                      <c:pt idx="74">
                        <c:v>897.83642116209921</c:v>
                      </c:pt>
                      <c:pt idx="75">
                        <c:v>929.22704565380263</c:v>
                      </c:pt>
                      <c:pt idx="76">
                        <c:v>961.18702951830346</c:v>
                      </c:pt>
                      <c:pt idx="77">
                        <c:v>993.71883997954865</c:v>
                      </c:pt>
                      <c:pt idx="78">
                        <c:v>1026.8249549527936</c:v>
                      </c:pt>
                      <c:pt idx="79">
                        <c:v>1060.5078630909211</c:v>
                      </c:pt>
                      <c:pt idx="80">
                        <c:v>1094.7700638309816</c:v>
                      </c:pt>
                      <c:pt idx="81">
                        <c:v>1129.6140674409144</c:v>
                      </c:pt>
                      <c:pt idx="82">
                        <c:v>1165.0423950664917</c:v>
                      </c:pt>
                      <c:pt idx="83">
                        <c:v>1201.0575787784474</c:v>
                      </c:pt>
                      <c:pt idx="84">
                        <c:v>1237.6621616198208</c:v>
                      </c:pt>
                      <c:pt idx="85">
                        <c:v>1274.8586976535062</c:v>
                      </c:pt>
                      <c:pt idx="86">
                        <c:v>1312.6497520100056</c:v>
                      </c:pt>
                      <c:pt idx="87">
                        <c:v>1351.0379009353819</c:v>
                      </c:pt>
                      <c:pt idx="88">
                        <c:v>1390.025731839436</c:v>
                      </c:pt>
                      <c:pt idx="89">
                        <c:v>1429.6158433440723</c:v>
                      </c:pt>
                      <c:pt idx="90">
                        <c:v>1469.8108453318964</c:v>
                      </c:pt>
                      <c:pt idx="91">
                        <c:v>1510.6133589950023</c:v>
                      </c:pt>
                      <c:pt idx="92">
                        <c:v>1552.0260168839814</c:v>
                      </c:pt>
                      <c:pt idx="93">
                        <c:v>1594.0514629571444</c:v>
                      </c:pt>
                      <c:pt idx="94">
                        <c:v>1636.6923526299579</c:v>
                      </c:pt>
                      <c:pt idx="95">
                        <c:v>1679.9513528246862</c:v>
                      </c:pt>
                      <c:pt idx="96">
                        <c:v>1723.831142020259</c:v>
                      </c:pt>
                      <c:pt idx="97">
                        <c:v>1768.3344103023464</c:v>
                      </c:pt>
                      <c:pt idx="98">
                        <c:v>1813.4638594136577</c:v>
                      </c:pt>
                      <c:pt idx="99">
                        <c:v>1859.2222028044507</c:v>
                      </c:pt>
                      <c:pt idx="100">
                        <c:v>1905.6121656832711</c:v>
                      </c:pt>
                      <c:pt idx="101">
                        <c:v>1952.6364850678983</c:v>
                      </c:pt>
                      <c:pt idx="102">
                        <c:v>2000.2979098365267</c:v>
                      </c:pt>
                      <c:pt idx="103">
                        <c:v>2048.5992007791501</c:v>
                      </c:pt>
                      <c:pt idx="104">
                        <c:v>2097.5431306491919</c:v>
                      </c:pt>
                      <c:pt idx="105">
                        <c:v>2147.132484215339</c:v>
                      </c:pt>
                      <c:pt idx="106">
                        <c:v>2197.3700583136051</c:v>
                      </c:pt>
                      <c:pt idx="107">
                        <c:v>2248.258661899632</c:v>
                      </c:pt>
                      <c:pt idx="108">
                        <c:v>2299.8011161011964</c:v>
                      </c:pt>
                      <c:pt idx="109">
                        <c:v>2356.5669209376338</c:v>
                      </c:pt>
                      <c:pt idx="110">
                        <c:v>2413.5787109283629</c:v>
                      </c:pt>
                      <c:pt idx="111">
                        <c:v>2470.837552009054</c:v>
                      </c:pt>
                      <c:pt idx="112">
                        <c:v>2528.3445147344264</c:v>
                      </c:pt>
                      <c:pt idx="113">
                        <c:v>2586.1006742982754</c:v>
                      </c:pt>
                      <c:pt idx="114">
                        <c:v>2644.1071105535684</c:v>
                      </c:pt>
                      <c:pt idx="115">
                        <c:v>2702.364908032634</c:v>
                      </c:pt>
                      <c:pt idx="116">
                        <c:v>2760.875155967442</c:v>
                      </c:pt>
                      <c:pt idx="117">
                        <c:v>2819.6389483099665</c:v>
                      </c:pt>
                      <c:pt idx="118">
                        <c:v>2878.657383752643</c:v>
                      </c:pt>
                      <c:pt idx="119">
                        <c:v>2937.9315657489042</c:v>
                      </c:pt>
                      <c:pt idx="120">
                        <c:v>2379.7245682566127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D56-4729-8D84-73CFBC6F610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'Pravidelný nákup'!$R$45:$R$46</c15:sqref>
                        </c15:formulaRef>
                      </c:ext>
                    </c:extLst>
                    <c:strCache>
                      <c:ptCount val="2"/>
                      <c:pt idx="0">
                        <c:v>Zhodnotenie</c:v>
                      </c:pt>
                      <c:pt idx="1">
                        <c:v>pravidelný ETF nákup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'Pravidelný nákup'!$A$47:$A$167</c15:sqref>
                        </c15:formulaRef>
                      </c:ext>
                    </c:extLst>
                    <c:strCache>
                      <c:ptCount val="121"/>
                      <c:pt idx="0">
                        <c:v>1. rok</c:v>
                      </c:pt>
                      <c:pt idx="1">
                        <c:v>1. rok</c:v>
                      </c:pt>
                      <c:pt idx="2">
                        <c:v>1. rok</c:v>
                      </c:pt>
                      <c:pt idx="3">
                        <c:v>1. rok</c:v>
                      </c:pt>
                      <c:pt idx="4">
                        <c:v>1. rok</c:v>
                      </c:pt>
                      <c:pt idx="5">
                        <c:v>1. rok</c:v>
                      </c:pt>
                      <c:pt idx="6">
                        <c:v>1. rok</c:v>
                      </c:pt>
                      <c:pt idx="7">
                        <c:v>1. rok</c:v>
                      </c:pt>
                      <c:pt idx="8">
                        <c:v>1. rok</c:v>
                      </c:pt>
                      <c:pt idx="9">
                        <c:v>1. rok</c:v>
                      </c:pt>
                      <c:pt idx="10">
                        <c:v>1. rok</c:v>
                      </c:pt>
                      <c:pt idx="11">
                        <c:v>1. rok</c:v>
                      </c:pt>
                      <c:pt idx="12">
                        <c:v>2. rok</c:v>
                      </c:pt>
                      <c:pt idx="13">
                        <c:v>2. rok</c:v>
                      </c:pt>
                      <c:pt idx="14">
                        <c:v>2. rok</c:v>
                      </c:pt>
                      <c:pt idx="15">
                        <c:v>2. rok</c:v>
                      </c:pt>
                      <c:pt idx="16">
                        <c:v>2. rok</c:v>
                      </c:pt>
                      <c:pt idx="17">
                        <c:v>2. rok</c:v>
                      </c:pt>
                      <c:pt idx="18">
                        <c:v>2. rok</c:v>
                      </c:pt>
                      <c:pt idx="19">
                        <c:v>2. rok</c:v>
                      </c:pt>
                      <c:pt idx="20">
                        <c:v>2. rok</c:v>
                      </c:pt>
                      <c:pt idx="21">
                        <c:v>2. rok</c:v>
                      </c:pt>
                      <c:pt idx="22">
                        <c:v>2. rok</c:v>
                      </c:pt>
                      <c:pt idx="23">
                        <c:v>2. rok</c:v>
                      </c:pt>
                      <c:pt idx="24">
                        <c:v>3. rok</c:v>
                      </c:pt>
                      <c:pt idx="25">
                        <c:v>3. rok</c:v>
                      </c:pt>
                      <c:pt idx="26">
                        <c:v>3. rok</c:v>
                      </c:pt>
                      <c:pt idx="27">
                        <c:v>3. rok</c:v>
                      </c:pt>
                      <c:pt idx="28">
                        <c:v>3. rok</c:v>
                      </c:pt>
                      <c:pt idx="29">
                        <c:v>3. rok</c:v>
                      </c:pt>
                      <c:pt idx="30">
                        <c:v>3. rok</c:v>
                      </c:pt>
                      <c:pt idx="31">
                        <c:v>3. rok</c:v>
                      </c:pt>
                      <c:pt idx="32">
                        <c:v>3. rok</c:v>
                      </c:pt>
                      <c:pt idx="33">
                        <c:v>3. rok</c:v>
                      </c:pt>
                      <c:pt idx="34">
                        <c:v>3. rok</c:v>
                      </c:pt>
                      <c:pt idx="35">
                        <c:v>3. rok</c:v>
                      </c:pt>
                      <c:pt idx="36">
                        <c:v>4. rok</c:v>
                      </c:pt>
                      <c:pt idx="37">
                        <c:v>4. rok</c:v>
                      </c:pt>
                      <c:pt idx="38">
                        <c:v>4. rok</c:v>
                      </c:pt>
                      <c:pt idx="39">
                        <c:v>4. rok</c:v>
                      </c:pt>
                      <c:pt idx="40">
                        <c:v>4. rok</c:v>
                      </c:pt>
                      <c:pt idx="41">
                        <c:v>4. rok</c:v>
                      </c:pt>
                      <c:pt idx="42">
                        <c:v>4. rok</c:v>
                      </c:pt>
                      <c:pt idx="43">
                        <c:v>4. rok</c:v>
                      </c:pt>
                      <c:pt idx="44">
                        <c:v>4. rok</c:v>
                      </c:pt>
                      <c:pt idx="45">
                        <c:v>4. rok</c:v>
                      </c:pt>
                      <c:pt idx="46">
                        <c:v>4. rok</c:v>
                      </c:pt>
                      <c:pt idx="47">
                        <c:v>4. rok</c:v>
                      </c:pt>
                      <c:pt idx="48">
                        <c:v>5. rok</c:v>
                      </c:pt>
                      <c:pt idx="49">
                        <c:v>5. rok</c:v>
                      </c:pt>
                      <c:pt idx="50">
                        <c:v>5. rok</c:v>
                      </c:pt>
                      <c:pt idx="51">
                        <c:v>5. rok</c:v>
                      </c:pt>
                      <c:pt idx="52">
                        <c:v>5. rok</c:v>
                      </c:pt>
                      <c:pt idx="53">
                        <c:v>5. rok</c:v>
                      </c:pt>
                      <c:pt idx="54">
                        <c:v>5. rok</c:v>
                      </c:pt>
                      <c:pt idx="55">
                        <c:v>5. rok</c:v>
                      </c:pt>
                      <c:pt idx="56">
                        <c:v>5. rok</c:v>
                      </c:pt>
                      <c:pt idx="57">
                        <c:v>5. rok</c:v>
                      </c:pt>
                      <c:pt idx="58">
                        <c:v>5. rok</c:v>
                      </c:pt>
                      <c:pt idx="59">
                        <c:v>5. rok</c:v>
                      </c:pt>
                      <c:pt idx="60">
                        <c:v>6. rok</c:v>
                      </c:pt>
                      <c:pt idx="61">
                        <c:v>6. rok</c:v>
                      </c:pt>
                      <c:pt idx="62">
                        <c:v>6. rok</c:v>
                      </c:pt>
                      <c:pt idx="63">
                        <c:v>6. rok</c:v>
                      </c:pt>
                      <c:pt idx="64">
                        <c:v>6. rok</c:v>
                      </c:pt>
                      <c:pt idx="65">
                        <c:v>6. rok</c:v>
                      </c:pt>
                      <c:pt idx="66">
                        <c:v>6. rok</c:v>
                      </c:pt>
                      <c:pt idx="67">
                        <c:v>6. rok</c:v>
                      </c:pt>
                      <c:pt idx="68">
                        <c:v>6. rok</c:v>
                      </c:pt>
                      <c:pt idx="69">
                        <c:v>6. rok</c:v>
                      </c:pt>
                      <c:pt idx="70">
                        <c:v>6. rok</c:v>
                      </c:pt>
                      <c:pt idx="71">
                        <c:v>6. rok</c:v>
                      </c:pt>
                      <c:pt idx="72">
                        <c:v>7. rok</c:v>
                      </c:pt>
                      <c:pt idx="73">
                        <c:v>7. rok</c:v>
                      </c:pt>
                      <c:pt idx="74">
                        <c:v>7. rok</c:v>
                      </c:pt>
                      <c:pt idx="75">
                        <c:v>7. rok</c:v>
                      </c:pt>
                      <c:pt idx="76">
                        <c:v>7. rok</c:v>
                      </c:pt>
                      <c:pt idx="77">
                        <c:v>7. rok</c:v>
                      </c:pt>
                      <c:pt idx="78">
                        <c:v>7. rok</c:v>
                      </c:pt>
                      <c:pt idx="79">
                        <c:v>7. rok</c:v>
                      </c:pt>
                      <c:pt idx="80">
                        <c:v>7. rok</c:v>
                      </c:pt>
                      <c:pt idx="81">
                        <c:v>7. rok</c:v>
                      </c:pt>
                      <c:pt idx="82">
                        <c:v>7. rok</c:v>
                      </c:pt>
                      <c:pt idx="83">
                        <c:v>7. rok</c:v>
                      </c:pt>
                      <c:pt idx="84">
                        <c:v>8. rok</c:v>
                      </c:pt>
                      <c:pt idx="85">
                        <c:v>8. rok</c:v>
                      </c:pt>
                      <c:pt idx="86">
                        <c:v>8. rok</c:v>
                      </c:pt>
                      <c:pt idx="87">
                        <c:v>8. rok</c:v>
                      </c:pt>
                      <c:pt idx="88">
                        <c:v>8. rok</c:v>
                      </c:pt>
                      <c:pt idx="89">
                        <c:v>8. rok</c:v>
                      </c:pt>
                      <c:pt idx="90">
                        <c:v>8. rok</c:v>
                      </c:pt>
                      <c:pt idx="91">
                        <c:v>8. rok</c:v>
                      </c:pt>
                      <c:pt idx="92">
                        <c:v>8. rok</c:v>
                      </c:pt>
                      <c:pt idx="93">
                        <c:v>8. rok</c:v>
                      </c:pt>
                      <c:pt idx="94">
                        <c:v>8. rok</c:v>
                      </c:pt>
                      <c:pt idx="95">
                        <c:v>8. rok</c:v>
                      </c:pt>
                      <c:pt idx="96">
                        <c:v>9. rok</c:v>
                      </c:pt>
                      <c:pt idx="97">
                        <c:v>9. rok</c:v>
                      </c:pt>
                      <c:pt idx="98">
                        <c:v>9. rok</c:v>
                      </c:pt>
                      <c:pt idx="99">
                        <c:v>9. rok</c:v>
                      </c:pt>
                      <c:pt idx="100">
                        <c:v>9. rok</c:v>
                      </c:pt>
                      <c:pt idx="101">
                        <c:v>9. rok</c:v>
                      </c:pt>
                      <c:pt idx="102">
                        <c:v>9. rok</c:v>
                      </c:pt>
                      <c:pt idx="103">
                        <c:v>9. rok</c:v>
                      </c:pt>
                      <c:pt idx="104">
                        <c:v>9. rok</c:v>
                      </c:pt>
                      <c:pt idx="105">
                        <c:v>9. rok</c:v>
                      </c:pt>
                      <c:pt idx="106">
                        <c:v>9. rok</c:v>
                      </c:pt>
                      <c:pt idx="107">
                        <c:v>9. rok</c:v>
                      </c:pt>
                      <c:pt idx="108">
                        <c:v>10. rok</c:v>
                      </c:pt>
                      <c:pt idx="109">
                        <c:v>10. rok</c:v>
                      </c:pt>
                      <c:pt idx="110">
                        <c:v>10. rok</c:v>
                      </c:pt>
                      <c:pt idx="111">
                        <c:v>10. rok</c:v>
                      </c:pt>
                      <c:pt idx="112">
                        <c:v>10. rok</c:v>
                      </c:pt>
                      <c:pt idx="113">
                        <c:v>10. rok</c:v>
                      </c:pt>
                      <c:pt idx="114">
                        <c:v>10. rok</c:v>
                      </c:pt>
                      <c:pt idx="115">
                        <c:v>10. rok</c:v>
                      </c:pt>
                      <c:pt idx="116">
                        <c:v>10. rok</c:v>
                      </c:pt>
                      <c:pt idx="117">
                        <c:v>10. rok</c:v>
                      </c:pt>
                      <c:pt idx="118">
                        <c:v>10. rok</c:v>
                      </c:pt>
                      <c:pt idx="119">
                        <c:v>10. rok</c:v>
                      </c:pt>
                      <c:pt idx="120">
                        <c:v>Výber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'Pravidelný nákup'!$R$47:$R$167</c15:sqref>
                        </c15:formulaRef>
                      </c:ext>
                    </c:extLst>
                    <c:numCache>
                      <c:formatCode>0.00</c:formatCode>
                      <c:ptCount val="1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-6</c:v>
                      </c:pt>
                      <c:pt idx="3">
                        <c:v>-4.3830000000000382</c:v>
                      </c:pt>
                      <c:pt idx="4">
                        <c:v>-2.7571065000000772</c:v>
                      </c:pt>
                      <c:pt idx="5">
                        <c:v>-7.1222705857500159</c:v>
                      </c:pt>
                      <c:pt idx="6">
                        <c:v>-3.8614430739715999</c:v>
                      </c:pt>
                      <c:pt idx="7">
                        <c:v>-0.5826810108784457</c:v>
                      </c:pt>
                      <c:pt idx="8">
                        <c:v>-3.2858857564382333</c:v>
                      </c:pt>
                      <c:pt idx="9">
                        <c:v>1.646041871901275</c:v>
                      </c:pt>
                      <c:pt idx="10">
                        <c:v>6.6050951021967421</c:v>
                      </c:pt>
                      <c:pt idx="11">
                        <c:v>5.5914231252588706</c:v>
                      </c:pt>
                      <c:pt idx="12">
                        <c:v>12.222175952447742</c:v>
                      </c:pt>
                      <c:pt idx="13">
                        <c:v>18.889397920186184</c:v>
                      </c:pt>
                      <c:pt idx="14">
                        <c:v>19.593289608747227</c:v>
                      </c:pt>
                      <c:pt idx="15">
                        <c:v>27.951052701595245</c:v>
                      </c:pt>
                      <c:pt idx="16">
                        <c:v>36.3547834914541</c:v>
                      </c:pt>
                      <c:pt idx="17">
                        <c:v>38.804734800657116</c:v>
                      </c:pt>
                      <c:pt idx="18">
                        <c:v>48.918160842060843</c:v>
                      </c:pt>
                      <c:pt idx="19">
                        <c:v>59.087210726692319</c:v>
                      </c:pt>
                      <c:pt idx="20">
                        <c:v>63.312190385689064</c:v>
                      </c:pt>
                      <c:pt idx="21">
                        <c:v>75.210407432810371</c:v>
                      </c:pt>
                      <c:pt idx="22">
                        <c:v>87.174064673691191</c:v>
                      </c:pt>
                      <c:pt idx="23">
                        <c:v>93.203522029396481</c:v>
                      </c:pt>
                      <c:pt idx="24">
                        <c:v>106.91614140055799</c:v>
                      </c:pt>
                      <c:pt idx="25">
                        <c:v>120.70418017826114</c:v>
                      </c:pt>
                      <c:pt idx="26">
                        <c:v>128.56805316924147</c:v>
                      </c:pt>
                      <c:pt idx="27">
                        <c:v>144.12517746167259</c:v>
                      </c:pt>
                      <c:pt idx="28">
                        <c:v>159.76786593771203</c:v>
                      </c:pt>
                      <c:pt idx="29">
                        <c:v>169.49658920036927</c:v>
                      </c:pt>
                      <c:pt idx="30">
                        <c:v>186.92882044097132</c:v>
                      </c:pt>
                      <c:pt idx="31">
                        <c:v>204.45692895339653</c:v>
                      </c:pt>
                      <c:pt idx="32">
                        <c:v>216.08144206264024</c:v>
                      </c:pt>
                      <c:pt idx="33">
                        <c:v>235.41988999398473</c:v>
                      </c:pt>
                      <c:pt idx="34">
                        <c:v>254.86469938895152</c:v>
                      </c:pt>
                      <c:pt idx="35">
                        <c:v>268.416455235591</c:v>
                      </c:pt>
                      <c:pt idx="36">
                        <c:v>289.69274573938674</c:v>
                      </c:pt>
                      <c:pt idx="37">
                        <c:v>311.08605584095358</c:v>
                      </c:pt>
                      <c:pt idx="38">
                        <c:v>326.59702914807895</c:v>
                      </c:pt>
                      <c:pt idx="39">
                        <c:v>349.84331280839342</c:v>
                      </c:pt>
                      <c:pt idx="40">
                        <c:v>373.2174510288396</c:v>
                      </c:pt>
                      <c:pt idx="41">
                        <c:v>390.72014700949785</c:v>
                      </c:pt>
                      <c:pt idx="42">
                        <c:v>415.96910781805036</c:v>
                      </c:pt>
                      <c:pt idx="43">
                        <c:v>441.3569379110495</c:v>
                      </c:pt>
                      <c:pt idx="44">
                        <c:v>460.88440106956023</c:v>
                      </c:pt>
                      <c:pt idx="45">
                        <c:v>488.16926527544274</c:v>
                      </c:pt>
                      <c:pt idx="46">
                        <c:v>515.60419623445796</c:v>
                      </c:pt>
                      <c:pt idx="47">
                        <c:v>537.19001931374805</c:v>
                      </c:pt>
                      <c:pt idx="48">
                        <c:v>566.54456441997445</c:v>
                      </c:pt>
                      <c:pt idx="49">
                        <c:v>596.06055952428414</c:v>
                      </c:pt>
                      <c:pt idx="50">
                        <c:v>619.73889260166834</c:v>
                      </c:pt>
                      <c:pt idx="51">
                        <c:v>651.19745651097764</c:v>
                      </c:pt>
                      <c:pt idx="52">
                        <c:v>682.82904252178832</c:v>
                      </c:pt>
                      <c:pt idx="53">
                        <c:v>708.63460225565814</c:v>
                      </c:pt>
                      <c:pt idx="54">
                        <c:v>742.23209256806422</c:v>
                      </c:pt>
                      <c:pt idx="55">
                        <c:v>776.01436907718835</c:v>
                      </c:pt>
                      <c:pt idx="56">
                        <c:v>803.98244810711276</c:v>
                      </c:pt>
                      <c:pt idx="57">
                        <c:v>839.75435157170159</c:v>
                      </c:pt>
                      <c:pt idx="58">
                        <c:v>875.72300050534523</c:v>
                      </c:pt>
                      <c:pt idx="59">
                        <c:v>905.88947700812423</c:v>
                      </c:pt>
                      <c:pt idx="60">
                        <c:v>943.87186913166897</c:v>
                      </c:pt>
                      <c:pt idx="61">
                        <c:v>982.06316441189301</c:v>
                      </c:pt>
                      <c:pt idx="62">
                        <c:v>1014.4645118161588</c:v>
                      </c:pt>
                      <c:pt idx="63">
                        <c:v>1054.6940666311475</c:v>
                      </c:pt>
                      <c:pt idx="64">
                        <c:v>1095.1448839976192</c:v>
                      </c:pt>
                      <c:pt idx="65">
                        <c:v>1129.8181808596055</c:v>
                      </c:pt>
                      <c:pt idx="66">
                        <c:v>1172.3321808543333</c:v>
                      </c:pt>
                      <c:pt idx="67">
                        <c:v>1215.080007849032</c:v>
                      </c:pt>
                      <c:pt idx="68">
                        <c:v>1252.0629478922019</c:v>
                      </c:pt>
                      <c:pt idx="69">
                        <c:v>1296.8992941056094</c:v>
                      </c:pt>
                      <c:pt idx="70">
                        <c:v>1341.9822402231894</c:v>
                      </c:pt>
                      <c:pt idx="71">
                        <c:v>1381.3131425444171</c:v>
                      </c:pt>
                      <c:pt idx="72">
                        <c:v>1428.5103648284112</c:v>
                      </c:pt>
                      <c:pt idx="73">
                        <c:v>1475.9671718349673</c:v>
                      </c:pt>
                      <c:pt idx="74">
                        <c:v>1517.6849912800608</c:v>
                      </c:pt>
                      <c:pt idx="75">
                        <c:v>1567.2822587321007</c:v>
                      </c:pt>
                      <c:pt idx="76">
                        <c:v>1617.1523111551269</c:v>
                      </c:pt>
                      <c:pt idx="77">
                        <c:v>1661.2966488664806</c:v>
                      </c:pt>
                      <c:pt idx="78">
                        <c:v>1713.3337804352468</c:v>
                      </c:pt>
                      <c:pt idx="79">
                        <c:v>1765.6571162276414</c:v>
                      </c:pt>
                      <c:pt idx="80">
                        <c:v>1812.2682303668935</c:v>
                      </c:pt>
                      <c:pt idx="81">
                        <c:v>1866.7857056339108</c:v>
                      </c:pt>
                      <c:pt idx="82">
                        <c:v>1921.6030270148967</c:v>
                      </c:pt>
                      <c:pt idx="83">
                        <c:v>1970.7218436634794</c:v>
                      </c:pt>
                      <c:pt idx="84">
                        <c:v>2027.7608138036285</c:v>
                      </c:pt>
                      <c:pt idx="85">
                        <c:v>2085.1134982795484</c:v>
                      </c:pt>
                      <c:pt idx="86">
                        <c:v>2136.7816225200859</c:v>
                      </c:pt>
                      <c:pt idx="87">
                        <c:v>2196.3839214439467</c:v>
                      </c:pt>
                      <c:pt idx="88">
                        <c:v>2256.3140330118877</c:v>
                      </c:pt>
                      <c:pt idx="89">
                        <c:v>2310.5737601934525</c:v>
                      </c:pt>
                      <c:pt idx="90">
                        <c:v>2372.7819158745169</c:v>
                      </c:pt>
                      <c:pt idx="91">
                        <c:v>2435.3322164118272</c:v>
                      </c:pt>
                      <c:pt idx="92">
                        <c:v>2492.2265436020934</c:v>
                      </c:pt>
                      <c:pt idx="93">
                        <c:v>2557.0837895919049</c:v>
                      </c:pt>
                      <c:pt idx="94">
                        <c:v>2622.2977504346618</c:v>
                      </c:pt>
                      <c:pt idx="95">
                        <c:v>2681.8703880620524</c:v>
                      </c:pt>
                      <c:pt idx="96">
                        <c:v>2749.4206751963939</c:v>
                      </c:pt>
                      <c:pt idx="97">
                        <c:v>2817.3424889099733</c:v>
                      </c:pt>
                      <c:pt idx="98">
                        <c:v>2879.637872598978</c:v>
                      </c:pt>
                      <c:pt idx="99">
                        <c:v>2949.9258808982722</c:v>
                      </c:pt>
                      <c:pt idx="100">
                        <c:v>3020.6004732432139</c:v>
                      </c:pt>
                      <c:pt idx="101">
                        <c:v>3085.6637758460511</c:v>
                      </c:pt>
                      <c:pt idx="102">
                        <c:v>3158.7349266132042</c:v>
                      </c:pt>
                      <c:pt idx="103">
                        <c:v>3232.2079687095775</c:v>
                      </c:pt>
                      <c:pt idx="104">
                        <c:v>3300.0851125374793</c:v>
                      </c:pt>
                      <c:pt idx="105">
                        <c:v>3375.9855806564356</c:v>
                      </c:pt>
                      <c:pt idx="106">
                        <c:v>3452.3035013500466</c:v>
                      </c:pt>
                      <c:pt idx="107">
                        <c:v>3523.0411706074719</c:v>
                      </c:pt>
                      <c:pt idx="108">
                        <c:v>3601.8178970458121</c:v>
                      </c:pt>
                      <c:pt idx="109">
                        <c:v>3681.0278954795649</c:v>
                      </c:pt>
                      <c:pt idx="110">
                        <c:v>3760.6735489047023</c:v>
                      </c:pt>
                      <c:pt idx="111">
                        <c:v>3840.757253423677</c:v>
                      </c:pt>
                      <c:pt idx="112">
                        <c:v>3921.2814183175069</c:v>
                      </c:pt>
                      <c:pt idx="113">
                        <c:v>4002.2484661182534</c:v>
                      </c:pt>
                      <c:pt idx="114">
                        <c:v>4083.6608326819041</c:v>
                      </c:pt>
                      <c:pt idx="115">
                        <c:v>4165.5209672616547</c:v>
                      </c:pt>
                      <c:pt idx="116">
                        <c:v>4247.8313325815925</c:v>
                      </c:pt>
                      <c:pt idx="117">
                        <c:v>4330.5944049107911</c:v>
                      </c:pt>
                      <c:pt idx="118">
                        <c:v>4413.8126741378001</c:v>
                      </c:pt>
                      <c:pt idx="119">
                        <c:v>4497.4886438455578</c:v>
                      </c:pt>
                      <c:pt idx="120">
                        <c:v>4497.4886438455578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D56-4729-8D84-73CFBC6F6105}"/>
                  </c:ext>
                </c:extLst>
              </c15:ser>
            </c15:filteredLineSeries>
          </c:ext>
        </c:extLst>
      </c:lineChart>
      <c:catAx>
        <c:axId val="7746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76863"/>
        <c:crosses val="autoZero"/>
        <c:auto val="1"/>
        <c:lblAlgn val="ctr"/>
        <c:lblOffset val="100"/>
        <c:tickLblSkip val="12"/>
        <c:noMultiLvlLbl val="0"/>
      </c:catAx>
      <c:valAx>
        <c:axId val="22117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6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Klasické investičné sporenie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Poplatky sporenie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F4-4E81-97E1-CF6D10411D0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8F4-4E81-97E1-CF6D10411D0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4-4E81-97E1-CF6D10411D07}"/>
              </c:ext>
            </c:extLst>
          </c:dPt>
          <c:dLbls>
            <c:dLbl>
              <c:idx val="0"/>
              <c:layout>
                <c:manualLayout>
                  <c:x val="-2.2149364435248477E-3"/>
                  <c:y val="-4.9913194444444482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793128131710808"/>
                      <c:h val="0.14743923611111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8F4-4E81-97E1-CF6D10411D0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'Pravidelný nákup'!$E$17:$F$19</c:f>
              <c:strCache>
                <c:ptCount val="3"/>
                <c:pt idx="0">
                  <c:v>Poplatok za aktivovanie</c:v>
                </c:pt>
                <c:pt idx="1">
                  <c:v>Nákupné poplatky</c:v>
                </c:pt>
                <c:pt idx="2">
                  <c:v>Poplatky za správu</c:v>
                </c:pt>
              </c:strCache>
            </c:strRef>
          </c:cat>
          <c:val>
            <c:numRef>
              <c:f>'Pravidelný nákup'!$G$17:$G$19</c:f>
              <c:numCache>
                <c:formatCode>_-* #\ ##0\ [$€-1]_-;\-* #\ ##0\ [$€-1]_-;_-* "-"??\ [$€-1]_-;_-@_-</c:formatCode>
                <c:ptCount val="3"/>
                <c:pt idx="0">
                  <c:v>100</c:v>
                </c:pt>
                <c:pt idx="1">
                  <c:v>540</c:v>
                </c:pt>
                <c:pt idx="2">
                  <c:v>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4-4E81-97E1-CF6D10411D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4812695866519676E-2"/>
          <c:y val="0.18152032615356278"/>
          <c:w val="0.9802063348807547"/>
          <c:h val="0.14625957469602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Pravidelný nákup ETF fondov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8A-470B-8D43-2D3F97ECC8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8A-470B-8D43-2D3F97ECC8F8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'Pravidelný nákup'!$E$18:$E$19</c:f>
              <c:strCache>
                <c:ptCount val="2"/>
                <c:pt idx="0">
                  <c:v>Nákupné poplatky</c:v>
                </c:pt>
                <c:pt idx="1">
                  <c:v>Poplatky za správu</c:v>
                </c:pt>
              </c:strCache>
            </c:strRef>
          </c:cat>
          <c:val>
            <c:numRef>
              <c:f>'Pravidelný nákup'!$H$18:$H$19</c:f>
              <c:numCache>
                <c:formatCode>_-* #\ ##0\ [$€-1]_-;\-* #\ ##0\ [$€-1]_-;_-* "-"??\ [$€-1]_-;_-@_-</c:formatCode>
                <c:ptCount val="2"/>
                <c:pt idx="0">
                  <c:v>216</c:v>
                </c:pt>
                <c:pt idx="1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8A-470B-8D43-2D3F97ECC8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1</xdr:row>
      <xdr:rowOff>129540</xdr:rowOff>
    </xdr:from>
    <xdr:to>
      <xdr:col>3</xdr:col>
      <xdr:colOff>600777</xdr:colOff>
      <xdr:row>2</xdr:row>
      <xdr:rowOff>137159</xdr:rowOff>
    </xdr:to>
    <xdr:pic>
      <xdr:nvPicPr>
        <xdr:cNvPr id="2" name="Picture 1" descr="logo bluenumbers">
          <a:extLst>
            <a:ext uri="{FF2B5EF4-FFF2-40B4-BE49-F238E27FC236}">
              <a16:creationId xmlns:a16="http://schemas.microsoft.com/office/drawing/2014/main" id="{C9637684-ABE1-4F0E-9941-E6EFC68F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312420"/>
          <a:ext cx="1637097" cy="190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389467</xdr:rowOff>
    </xdr:from>
    <xdr:to>
      <xdr:col>12</xdr:col>
      <xdr:colOff>480060</xdr:colOff>
      <xdr:row>24</xdr:row>
      <xdr:rowOff>161714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B21482-2EB9-4344-A2A5-E7FF9C890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574040</xdr:colOff>
      <xdr:row>6</xdr:row>
      <xdr:rowOff>397933</xdr:rowOff>
    </xdr:from>
    <xdr:to>
      <xdr:col>18</xdr:col>
      <xdr:colOff>512233</xdr:colOff>
      <xdr:row>24</xdr:row>
      <xdr:rowOff>126999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39785F-C1F1-4BFA-8CC8-2A3F53787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499110</xdr:colOff>
      <xdr:row>24</xdr:row>
      <xdr:rowOff>160020</xdr:rowOff>
    </xdr:from>
    <xdr:to>
      <xdr:col>6</xdr:col>
      <xdr:colOff>1127760</xdr:colOff>
      <xdr:row>32</xdr:row>
      <xdr:rowOff>251460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82C898-0F81-455B-845C-E769D7B8B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1343025</xdr:colOff>
      <xdr:row>24</xdr:row>
      <xdr:rowOff>148590</xdr:rowOff>
    </xdr:from>
    <xdr:to>
      <xdr:col>12</xdr:col>
      <xdr:colOff>201930</xdr:colOff>
      <xdr:row>32</xdr:row>
      <xdr:rowOff>247650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7B302-DF3E-4D15-BE2C-8EF296AC05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499110</xdr:colOff>
      <xdr:row>32</xdr:row>
      <xdr:rowOff>312420</xdr:rowOff>
    </xdr:from>
    <xdr:to>
      <xdr:col>6</xdr:col>
      <xdr:colOff>1165860</xdr:colOff>
      <xdr:row>41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86F834-28B5-4054-8FC4-F8003A9B9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1381125</xdr:colOff>
      <xdr:row>32</xdr:row>
      <xdr:rowOff>312420</xdr:rowOff>
    </xdr:from>
    <xdr:to>
      <xdr:col>9</xdr:col>
      <xdr:colOff>552450</xdr:colOff>
      <xdr:row>41</xdr:row>
      <xdr:rowOff>163830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38F563-CAB0-4158-967F-F1B9B06E0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575311</xdr:colOff>
      <xdr:row>32</xdr:row>
      <xdr:rowOff>312420</xdr:rowOff>
    </xdr:from>
    <xdr:to>
      <xdr:col>13</xdr:col>
      <xdr:colOff>121921</xdr:colOff>
      <xdr:row>41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FC17BE-4E6A-4249-87D3-66A113A56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luenumbers.sk/" TargetMode="External"/><Relationship Id="rId1" Type="http://schemas.openxmlformats.org/officeDocument/2006/relationships/hyperlink" Target="https://expertpowerbi.s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luenumbers.sk/" TargetMode="External"/><Relationship Id="rId1" Type="http://schemas.openxmlformats.org/officeDocument/2006/relationships/hyperlink" Target="http://www.expertpowerbi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8CEF-05E0-404F-8F3C-2F6CD972E29A}">
  <sheetPr codeName="Sheet1"/>
  <dimension ref="B4:C29"/>
  <sheetViews>
    <sheetView tabSelected="1" workbookViewId="0"/>
  </sheetViews>
  <sheetFormatPr defaultRowHeight="14.4" x14ac:dyDescent="0.3"/>
  <cols>
    <col min="1" max="16384" width="8.88671875" style="1"/>
  </cols>
  <sheetData>
    <row r="4" spans="2:3" ht="28.8" x14ac:dyDescent="0.55000000000000004">
      <c r="C4" s="80" t="s">
        <v>83</v>
      </c>
    </row>
    <row r="5" spans="2:3" x14ac:dyDescent="0.3">
      <c r="B5"/>
      <c r="C5" s="81"/>
    </row>
    <row r="6" spans="2:3" x14ac:dyDescent="0.3">
      <c r="C6" s="1" t="s">
        <v>84</v>
      </c>
    </row>
    <row r="7" spans="2:3" x14ac:dyDescent="0.3">
      <c r="C7" s="1" t="s">
        <v>85</v>
      </c>
    </row>
    <row r="8" spans="2:3" ht="7.5" customHeight="1" x14ac:dyDescent="0.3"/>
    <row r="9" spans="2:3" x14ac:dyDescent="0.3">
      <c r="C9" s="1" t="s">
        <v>88</v>
      </c>
    </row>
    <row r="10" spans="2:3" x14ac:dyDescent="0.3">
      <c r="C10" s="82" t="s">
        <v>86</v>
      </c>
    </row>
    <row r="11" spans="2:3" x14ac:dyDescent="0.3">
      <c r="C11" s="82" t="s">
        <v>87</v>
      </c>
    </row>
    <row r="13" spans="2:3" x14ac:dyDescent="0.3">
      <c r="C13" s="1" t="s">
        <v>89</v>
      </c>
    </row>
    <row r="15" spans="2:3" x14ac:dyDescent="0.3">
      <c r="C15" s="45" t="s">
        <v>91</v>
      </c>
    </row>
    <row r="16" spans="2:3" x14ac:dyDescent="0.3">
      <c r="C16" s="84" t="s">
        <v>92</v>
      </c>
    </row>
    <row r="17" spans="3:3" x14ac:dyDescent="0.3">
      <c r="C17" s="1" t="s">
        <v>96</v>
      </c>
    </row>
    <row r="19" spans="3:3" x14ac:dyDescent="0.3">
      <c r="C19" s="45" t="s">
        <v>93</v>
      </c>
    </row>
    <row r="20" spans="3:3" x14ac:dyDescent="0.3">
      <c r="C20" s="82" t="s">
        <v>90</v>
      </c>
    </row>
    <row r="21" spans="3:3" x14ac:dyDescent="0.3">
      <c r="C21" s="82" t="s">
        <v>94</v>
      </c>
    </row>
    <row r="22" spans="3:3" x14ac:dyDescent="0.3">
      <c r="C22" s="1" t="s">
        <v>95</v>
      </c>
    </row>
    <row r="24" spans="3:3" x14ac:dyDescent="0.3">
      <c r="C24" s="45" t="s">
        <v>100</v>
      </c>
    </row>
    <row r="25" spans="3:3" x14ac:dyDescent="0.3">
      <c r="C25" s="1" t="s">
        <v>98</v>
      </c>
    </row>
    <row r="26" spans="3:3" x14ac:dyDescent="0.3">
      <c r="C26" s="85" t="s">
        <v>97</v>
      </c>
    </row>
    <row r="27" spans="3:3" ht="6" customHeight="1" x14ac:dyDescent="0.3"/>
    <row r="28" spans="3:3" x14ac:dyDescent="0.3">
      <c r="C28" s="1" t="s">
        <v>101</v>
      </c>
    </row>
    <row r="29" spans="3:3" x14ac:dyDescent="0.3">
      <c r="C29" s="85" t="s">
        <v>99</v>
      </c>
    </row>
  </sheetData>
  <hyperlinks>
    <hyperlink ref="C29" r:id="rId1" xr:uid="{249C2D2B-C255-4266-B4A5-D1A3254F3ED6}"/>
    <hyperlink ref="C26" r:id="rId2" xr:uid="{490DBBD1-AA1D-484C-8639-ACF01D4C17E9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7974-80B2-48D2-A87B-75C735E8E61C}">
  <sheetPr codeName="Sheet2"/>
  <dimension ref="B1:H46"/>
  <sheetViews>
    <sheetView zoomScale="90" zoomScaleNormal="90" workbookViewId="0"/>
  </sheetViews>
  <sheetFormatPr defaultColWidth="8.88671875" defaultRowHeight="14.4" x14ac:dyDescent="0.3"/>
  <cols>
    <col min="1" max="1" width="8.88671875" style="1"/>
    <col min="2" max="2" width="7.88671875" style="1" customWidth="1"/>
    <col min="3" max="3" width="26.44140625" style="1" customWidth="1"/>
    <col min="4" max="4" width="12.88671875" style="1" customWidth="1"/>
    <col min="5" max="5" width="11.88671875" style="1" customWidth="1"/>
    <col min="6" max="16384" width="8.88671875" style="1"/>
  </cols>
  <sheetData>
    <row r="1" spans="2:6" x14ac:dyDescent="0.3">
      <c r="B1" s="86" t="s">
        <v>103</v>
      </c>
    </row>
    <row r="3" spans="2:6" x14ac:dyDescent="0.3">
      <c r="C3" s="2" t="s">
        <v>25</v>
      </c>
      <c r="D3" s="3">
        <v>7.0000000000000007E-2</v>
      </c>
      <c r="E3" s="1" t="s">
        <v>121</v>
      </c>
    </row>
    <row r="4" spans="2:6" x14ac:dyDescent="0.3">
      <c r="C4" s="2" t="s">
        <v>26</v>
      </c>
      <c r="D4" s="4">
        <v>1000</v>
      </c>
      <c r="E4" s="1" t="s">
        <v>123</v>
      </c>
    </row>
    <row r="5" spans="2:6" x14ac:dyDescent="0.3">
      <c r="B5" s="5"/>
      <c r="C5" s="6" t="s">
        <v>27</v>
      </c>
      <c r="D5" s="7">
        <v>10</v>
      </c>
      <c r="E5" s="1" t="s">
        <v>124</v>
      </c>
    </row>
    <row r="7" spans="2:6" s="8" customFormat="1" ht="43.2" x14ac:dyDescent="0.3">
      <c r="D7" s="9" t="s">
        <v>28</v>
      </c>
      <c r="E7" s="9" t="s">
        <v>29</v>
      </c>
    </row>
    <row r="8" spans="2:6" x14ac:dyDescent="0.3">
      <c r="C8" s="2" t="s">
        <v>30</v>
      </c>
      <c r="D8" s="10" t="s">
        <v>31</v>
      </c>
      <c r="E8" s="10" t="s">
        <v>32</v>
      </c>
      <c r="F8" s="1" t="s">
        <v>125</v>
      </c>
    </row>
    <row r="9" spans="2:6" hidden="1" x14ac:dyDescent="0.3">
      <c r="C9" s="2" t="s">
        <v>33</v>
      </c>
      <c r="D9" s="3"/>
      <c r="E9" s="2"/>
    </row>
    <row r="10" spans="2:6" hidden="1" x14ac:dyDescent="0.3">
      <c r="C10" s="2" t="s">
        <v>34</v>
      </c>
      <c r="D10" s="2"/>
      <c r="E10" s="2"/>
    </row>
    <row r="11" spans="2:6" x14ac:dyDescent="0.3">
      <c r="C11" s="2" t="s">
        <v>35</v>
      </c>
      <c r="D11" s="3"/>
      <c r="E11" s="4">
        <v>6</v>
      </c>
      <c r="F11" s="1" t="s">
        <v>107</v>
      </c>
    </row>
    <row r="12" spans="2:6" x14ac:dyDescent="0.3">
      <c r="C12" s="2" t="s">
        <v>36</v>
      </c>
      <c r="D12" s="11">
        <v>0.05</v>
      </c>
      <c r="E12" s="11"/>
      <c r="F12" s="1" t="s">
        <v>107</v>
      </c>
    </row>
    <row r="13" spans="2:6" x14ac:dyDescent="0.3">
      <c r="C13" s="2" t="s">
        <v>37</v>
      </c>
      <c r="D13" s="11">
        <v>1.7999999999999999E-2</v>
      </c>
      <c r="E13" s="11">
        <v>4.0000000000000001E-3</v>
      </c>
      <c r="F13" s="1" t="s">
        <v>107</v>
      </c>
    </row>
    <row r="14" spans="2:6" x14ac:dyDescent="0.3">
      <c r="C14" s="2" t="s">
        <v>38</v>
      </c>
      <c r="D14" s="11">
        <v>0</v>
      </c>
      <c r="E14" s="11"/>
      <c r="F14" s="1" t="s">
        <v>107</v>
      </c>
    </row>
    <row r="15" spans="2:6" x14ac:dyDescent="0.3">
      <c r="C15" s="2" t="s">
        <v>39</v>
      </c>
      <c r="D15" s="4"/>
      <c r="E15" s="4">
        <v>6</v>
      </c>
      <c r="F15" s="1" t="s">
        <v>107</v>
      </c>
    </row>
    <row r="16" spans="2:6" x14ac:dyDescent="0.3">
      <c r="C16" s="2" t="s">
        <v>15</v>
      </c>
      <c r="D16" s="12">
        <v>0.19</v>
      </c>
      <c r="E16" s="12">
        <v>0</v>
      </c>
      <c r="F16" s="1" t="s">
        <v>107</v>
      </c>
    </row>
    <row r="17" spans="2:8" x14ac:dyDescent="0.3">
      <c r="C17" s="13"/>
      <c r="D17" s="14"/>
      <c r="E17" s="14"/>
    </row>
    <row r="18" spans="2:8" x14ac:dyDescent="0.3">
      <c r="C18" s="15" t="s">
        <v>40</v>
      </c>
      <c r="D18" s="16" t="s">
        <v>31</v>
      </c>
      <c r="E18" s="16" t="s">
        <v>32</v>
      </c>
    </row>
    <row r="19" spans="2:8" x14ac:dyDescent="0.3">
      <c r="C19" s="17" t="s">
        <v>36</v>
      </c>
      <c r="D19" s="17">
        <f>D4*D12+D11+D10+D9*D4</f>
        <v>50</v>
      </c>
      <c r="E19" s="17">
        <f>$D$4*E12+E11+E10+E9*$D$4</f>
        <v>6</v>
      </c>
    </row>
    <row r="20" spans="2:8" x14ac:dyDescent="0.3">
      <c r="C20" s="17" t="s">
        <v>41</v>
      </c>
      <c r="D20" s="17">
        <f>SUM(D31:D41)*D13</f>
        <v>243.87733613973299</v>
      </c>
      <c r="E20" s="17">
        <f>SUM(E31:E41)*E13</f>
        <v>61.350229676926197</v>
      </c>
    </row>
    <row r="21" spans="2:8" x14ac:dyDescent="0.3">
      <c r="C21" s="17" t="s">
        <v>42</v>
      </c>
      <c r="D21" s="17"/>
      <c r="E21" s="17">
        <f>E15</f>
        <v>6</v>
      </c>
    </row>
    <row r="22" spans="2:8" x14ac:dyDescent="0.3">
      <c r="C22" s="17" t="s">
        <v>43</v>
      </c>
      <c r="D22" s="17">
        <f>(D42-D31)*D16</f>
        <v>115.59417314298669</v>
      </c>
      <c r="E22" s="17">
        <f>(E42-E31)*E16</f>
        <v>0</v>
      </c>
    </row>
    <row r="23" spans="2:8" x14ac:dyDescent="0.3">
      <c r="C23" s="17" t="s">
        <v>44</v>
      </c>
      <c r="D23" s="17">
        <f>D42-D22</f>
        <v>1442.7962118201012</v>
      </c>
      <c r="E23" s="17">
        <f>E42-E22</f>
        <v>1872.5274496039281</v>
      </c>
    </row>
    <row r="24" spans="2:8" ht="25.8" x14ac:dyDescent="0.5">
      <c r="C24" s="15" t="s">
        <v>45</v>
      </c>
      <c r="D24" s="18">
        <f>D23-$D$4</f>
        <v>442.79621182010123</v>
      </c>
      <c r="E24" s="19">
        <f>E23-$D$4</f>
        <v>872.52744960392806</v>
      </c>
    </row>
    <row r="25" spans="2:8" x14ac:dyDescent="0.3">
      <c r="D25" s="20"/>
      <c r="E25" s="20"/>
    </row>
    <row r="26" spans="2:8" x14ac:dyDescent="0.3">
      <c r="D26" s="20"/>
      <c r="E26" s="20"/>
    </row>
    <row r="27" spans="2:8" x14ac:dyDescent="0.3">
      <c r="C27" s="1" t="s">
        <v>46</v>
      </c>
      <c r="D27" s="20"/>
      <c r="E27" s="20"/>
    </row>
    <row r="29" spans="2:8" s="90" customFormat="1" ht="48" customHeight="1" x14ac:dyDescent="0.3">
      <c r="B29" s="89" t="s">
        <v>47</v>
      </c>
      <c r="C29" s="89" t="s">
        <v>48</v>
      </c>
      <c r="D29" s="89" t="s">
        <v>49</v>
      </c>
      <c r="E29" s="89" t="s">
        <v>50</v>
      </c>
      <c r="F29" s="89" t="s">
        <v>51</v>
      </c>
      <c r="G29" s="89" t="s">
        <v>52</v>
      </c>
      <c r="H29" s="89" t="s">
        <v>53</v>
      </c>
    </row>
    <row r="30" spans="2:8" x14ac:dyDescent="0.3">
      <c r="B30" s="2" t="s">
        <v>54</v>
      </c>
      <c r="C30" s="4">
        <f>$D$4</f>
        <v>1000</v>
      </c>
      <c r="D30" s="4">
        <f t="shared" ref="D30:E30" si="0">$D$4</f>
        <v>1000</v>
      </c>
      <c r="E30" s="4">
        <f t="shared" si="0"/>
        <v>1000</v>
      </c>
      <c r="F30" s="4">
        <v>0</v>
      </c>
      <c r="G30" s="4">
        <v>0</v>
      </c>
      <c r="H30" s="4">
        <v>0</v>
      </c>
    </row>
    <row r="31" spans="2:8" x14ac:dyDescent="0.3">
      <c r="B31" s="2">
        <v>0</v>
      </c>
      <c r="C31" s="4">
        <f>D4</f>
        <v>1000</v>
      </c>
      <c r="D31" s="2">
        <f>($D$4-D10)*(1-D12)*(1-D9)-D11</f>
        <v>950</v>
      </c>
      <c r="E31" s="2">
        <f>($D$4-E10)*(1-E12)*(1-E9)-E11</f>
        <v>994</v>
      </c>
      <c r="F31" s="4">
        <f>C31-$D$4</f>
        <v>0</v>
      </c>
      <c r="G31" s="4">
        <f t="shared" ref="G31:H41" si="1">D31-$D$4</f>
        <v>-50</v>
      </c>
      <c r="H31" s="4">
        <f t="shared" si="1"/>
        <v>-6</v>
      </c>
    </row>
    <row r="32" spans="2:8" x14ac:dyDescent="0.3">
      <c r="B32" s="2">
        <v>1</v>
      </c>
      <c r="C32" s="4">
        <f>C31*(1+$D$3)</f>
        <v>1070</v>
      </c>
      <c r="D32" s="21">
        <f t="shared" ref="D32:D41" si="2">D31*(1+$D$3)*(1-$D$13)</f>
        <v>998.20300000000009</v>
      </c>
      <c r="E32" s="21">
        <f t="shared" ref="E32:E41" si="3">E31*(1+$D$3)*(1-$E$13)</f>
        <v>1059.3256800000001</v>
      </c>
      <c r="F32" s="4">
        <f t="shared" ref="F32:F40" si="4">C32-$D$4</f>
        <v>70</v>
      </c>
      <c r="G32" s="4">
        <f t="shared" si="1"/>
        <v>-1.7969999999999118</v>
      </c>
      <c r="H32" s="4">
        <f t="shared" si="1"/>
        <v>59.325680000000148</v>
      </c>
    </row>
    <row r="33" spans="2:8" x14ac:dyDescent="0.3">
      <c r="B33" s="2">
        <v>2</v>
      </c>
      <c r="C33" s="4">
        <f>C32*(1+$D$3)</f>
        <v>1144.9000000000001</v>
      </c>
      <c r="D33" s="21">
        <f t="shared" si="2"/>
        <v>1048.85182022</v>
      </c>
      <c r="E33" s="21">
        <f t="shared" si="3"/>
        <v>1128.9445636896</v>
      </c>
      <c r="F33" s="4">
        <f t="shared" si="4"/>
        <v>144.90000000000009</v>
      </c>
      <c r="G33" s="4">
        <f t="shared" si="1"/>
        <v>48.851820220000036</v>
      </c>
      <c r="H33" s="4">
        <f t="shared" si="1"/>
        <v>128.94456368960005</v>
      </c>
    </row>
    <row r="34" spans="2:8" x14ac:dyDescent="0.3">
      <c r="B34" s="2">
        <v>3</v>
      </c>
      <c r="C34" s="4">
        <f t="shared" ref="C34:C41" si="5">C33*(1+$D$3)</f>
        <v>1225.0430000000001</v>
      </c>
      <c r="D34" s="21">
        <f t="shared" si="2"/>
        <v>1102.070561577963</v>
      </c>
      <c r="E34" s="21">
        <f t="shared" si="3"/>
        <v>1203.1388004152805</v>
      </c>
      <c r="F34" s="4">
        <f t="shared" si="4"/>
        <v>225.04300000000012</v>
      </c>
      <c r="G34" s="4">
        <f t="shared" si="1"/>
        <v>102.07056157796296</v>
      </c>
      <c r="H34" s="4">
        <f t="shared" si="1"/>
        <v>203.13880041528046</v>
      </c>
    </row>
    <row r="35" spans="2:8" x14ac:dyDescent="0.3">
      <c r="B35" s="2">
        <v>4</v>
      </c>
      <c r="C35" s="4">
        <f t="shared" si="5"/>
        <v>1310.7960100000003</v>
      </c>
      <c r="D35" s="21">
        <f t="shared" si="2"/>
        <v>1157.9896218724289</v>
      </c>
      <c r="E35" s="21">
        <f t="shared" si="3"/>
        <v>1282.2090823785729</v>
      </c>
      <c r="F35" s="4">
        <f t="shared" si="4"/>
        <v>310.79601000000025</v>
      </c>
      <c r="G35" s="4">
        <f t="shared" si="1"/>
        <v>157.98962187242887</v>
      </c>
      <c r="H35" s="4">
        <f t="shared" si="1"/>
        <v>282.20908237857293</v>
      </c>
    </row>
    <row r="36" spans="2:8" x14ac:dyDescent="0.3">
      <c r="B36" s="2">
        <v>5</v>
      </c>
      <c r="C36" s="4">
        <f t="shared" si="5"/>
        <v>1402.5517307000005</v>
      </c>
      <c r="D36" s="21">
        <f t="shared" si="2"/>
        <v>1216.7460152862361</v>
      </c>
      <c r="E36" s="21">
        <f t="shared" si="3"/>
        <v>1366.4758632724927</v>
      </c>
      <c r="F36" s="4">
        <f t="shared" si="4"/>
        <v>402.55173070000046</v>
      </c>
      <c r="G36" s="4">
        <f t="shared" si="1"/>
        <v>216.74601528623612</v>
      </c>
      <c r="H36" s="4">
        <f t="shared" si="1"/>
        <v>366.47586327249269</v>
      </c>
    </row>
    <row r="37" spans="2:8" x14ac:dyDescent="0.3">
      <c r="B37" s="2">
        <v>6</v>
      </c>
      <c r="C37" s="4">
        <f t="shared" si="5"/>
        <v>1500.7303518490005</v>
      </c>
      <c r="D37" s="21">
        <f t="shared" si="2"/>
        <v>1278.4837081018597</v>
      </c>
      <c r="E37" s="21">
        <f t="shared" si="3"/>
        <v>1456.280657006761</v>
      </c>
      <c r="F37" s="4">
        <f t="shared" si="4"/>
        <v>500.7303518490005</v>
      </c>
      <c r="G37" s="4">
        <f t="shared" si="1"/>
        <v>278.48370810185975</v>
      </c>
      <c r="H37" s="4">
        <f t="shared" si="1"/>
        <v>456.28065700676098</v>
      </c>
    </row>
    <row r="38" spans="2:8" x14ac:dyDescent="0.3">
      <c r="B38" s="2">
        <v>7</v>
      </c>
      <c r="C38" s="4">
        <f t="shared" si="5"/>
        <v>1605.7814764784307</v>
      </c>
      <c r="D38" s="21">
        <f t="shared" si="2"/>
        <v>1343.3539714509482</v>
      </c>
      <c r="E38" s="21">
        <f t="shared" si="3"/>
        <v>1551.9874217852453</v>
      </c>
      <c r="F38" s="4">
        <f t="shared" si="4"/>
        <v>605.7814764784307</v>
      </c>
      <c r="G38" s="4">
        <f t="shared" si="1"/>
        <v>343.35397145094817</v>
      </c>
      <c r="H38" s="4">
        <f t="shared" si="1"/>
        <v>551.98742178524526</v>
      </c>
    </row>
    <row r="39" spans="2:8" x14ac:dyDescent="0.3">
      <c r="B39" s="2">
        <v>8</v>
      </c>
      <c r="C39" s="4">
        <f t="shared" si="5"/>
        <v>1718.186179831921</v>
      </c>
      <c r="D39" s="21">
        <f t="shared" si="2"/>
        <v>1411.5157519623694</v>
      </c>
      <c r="E39" s="21">
        <f t="shared" si="3"/>
        <v>1653.9840351449718</v>
      </c>
      <c r="F39" s="4">
        <f t="shared" si="4"/>
        <v>718.18617983192098</v>
      </c>
      <c r="G39" s="4">
        <f t="shared" si="1"/>
        <v>411.51575196236945</v>
      </c>
      <c r="H39" s="4">
        <f t="shared" si="1"/>
        <v>653.98403514497181</v>
      </c>
    </row>
    <row r="40" spans="2:8" x14ac:dyDescent="0.3">
      <c r="B40" s="2">
        <v>9</v>
      </c>
      <c r="C40" s="4">
        <f t="shared" si="5"/>
        <v>1838.4592124201556</v>
      </c>
      <c r="D40" s="21">
        <f t="shared" si="2"/>
        <v>1483.1360612169401</v>
      </c>
      <c r="E40" s="21">
        <f t="shared" si="3"/>
        <v>1762.6838659346995</v>
      </c>
      <c r="F40" s="4">
        <f t="shared" si="4"/>
        <v>838.45921242015561</v>
      </c>
      <c r="G40" s="4">
        <f t="shared" si="1"/>
        <v>483.13606121694011</v>
      </c>
      <c r="H40" s="4">
        <f t="shared" si="1"/>
        <v>762.6838659346995</v>
      </c>
    </row>
    <row r="41" spans="2:8" x14ac:dyDescent="0.3">
      <c r="B41" s="2">
        <v>10</v>
      </c>
      <c r="C41" s="4">
        <f t="shared" si="5"/>
        <v>1967.1513572895667</v>
      </c>
      <c r="D41" s="21">
        <f t="shared" si="2"/>
        <v>1558.3903849630879</v>
      </c>
      <c r="E41" s="21">
        <f t="shared" si="3"/>
        <v>1878.5274496039281</v>
      </c>
      <c r="F41" s="4">
        <f>C41-$D$4</f>
        <v>967.1513572895667</v>
      </c>
      <c r="G41" s="4">
        <f t="shared" si="1"/>
        <v>558.39038496308785</v>
      </c>
      <c r="H41" s="4">
        <f t="shared" si="1"/>
        <v>878.52744960392806</v>
      </c>
    </row>
    <row r="42" spans="2:8" x14ac:dyDescent="0.3">
      <c r="B42" s="2" t="s">
        <v>55</v>
      </c>
      <c r="C42" s="4">
        <f>C41</f>
        <v>1967.1513572895667</v>
      </c>
      <c r="D42" s="21">
        <f>D41*(1-D14)-D15</f>
        <v>1558.3903849630879</v>
      </c>
      <c r="E42" s="21">
        <f>E41*(1-E14)-E15</f>
        <v>1872.5274496039281</v>
      </c>
      <c r="F42" s="4">
        <f>C42-$D$4</f>
        <v>967.1513572895667</v>
      </c>
      <c r="G42" s="4">
        <f>(D42-$D$4)*(1-D16)</f>
        <v>452.29621182010118</v>
      </c>
      <c r="H42" s="4">
        <f>(E42-$D$4)*(1-E16)</f>
        <v>872.52744960392806</v>
      </c>
    </row>
    <row r="44" spans="2:8" x14ac:dyDescent="0.3">
      <c r="C44" s="2" t="s">
        <v>43</v>
      </c>
      <c r="D44" s="21">
        <f>(D42-D31)*D16</f>
        <v>115.59417314298669</v>
      </c>
      <c r="E44" s="21">
        <f>(E42-E31)*E16</f>
        <v>0</v>
      </c>
    </row>
    <row r="45" spans="2:8" x14ac:dyDescent="0.3">
      <c r="C45" s="2" t="s">
        <v>44</v>
      </c>
      <c r="D45" s="21">
        <f>D42-D44</f>
        <v>1442.7962118201012</v>
      </c>
      <c r="E45" s="21">
        <f>E42-E44</f>
        <v>1872.5274496039281</v>
      </c>
    </row>
    <row r="46" spans="2:8" x14ac:dyDescent="0.3">
      <c r="C46" s="22" t="s">
        <v>45</v>
      </c>
      <c r="D46" s="23">
        <f>D45-$D$4</f>
        <v>442.79621182010123</v>
      </c>
      <c r="E46" s="23">
        <f>E45-$D$4</f>
        <v>872.52744960392806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1431-DBF6-4A62-BD94-C1EA6A1039B1}">
  <sheetPr codeName="Sheet3"/>
  <dimension ref="A1:T167"/>
  <sheetViews>
    <sheetView zoomScaleNormal="100" workbookViewId="0"/>
  </sheetViews>
  <sheetFormatPr defaultRowHeight="14.4" x14ac:dyDescent="0.3"/>
  <cols>
    <col min="1" max="4" width="8.88671875" style="1"/>
    <col min="5" max="5" width="10.88671875" style="1" customWidth="1"/>
    <col min="6" max="6" width="10.6640625" style="1" customWidth="1"/>
    <col min="7" max="7" width="21" style="1" customWidth="1"/>
    <col min="8" max="8" width="19.88671875" style="1" customWidth="1"/>
    <col min="9" max="10" width="8.88671875" style="1"/>
    <col min="11" max="12" width="11.21875" style="1" bestFit="1" customWidth="1"/>
    <col min="13" max="13" width="10.21875" style="1" customWidth="1"/>
    <col min="14" max="14" width="8.88671875" style="1" bestFit="1" customWidth="1"/>
    <col min="15" max="15" width="10.109375" style="1" bestFit="1" customWidth="1"/>
    <col min="16" max="16" width="8.88671875" style="1" bestFit="1" customWidth="1"/>
    <col min="17" max="17" width="10.109375" style="1" bestFit="1" customWidth="1"/>
    <col min="18" max="18" width="11" style="1" customWidth="1"/>
    <col min="19" max="16384" width="8.88671875" style="1"/>
  </cols>
  <sheetData>
    <row r="1" spans="1:17" x14ac:dyDescent="0.3">
      <c r="B1" s="1" t="s">
        <v>102</v>
      </c>
    </row>
    <row r="2" spans="1:17" ht="28.8" customHeight="1" x14ac:dyDescent="0.3">
      <c r="A2" s="95" t="s">
        <v>104</v>
      </c>
      <c r="B2" s="95"/>
      <c r="C2" s="95"/>
      <c r="D2" s="95"/>
      <c r="E2" s="95"/>
      <c r="G2" s="41" t="s">
        <v>28</v>
      </c>
      <c r="H2" s="42" t="s">
        <v>29</v>
      </c>
    </row>
    <row r="3" spans="1:17" ht="54" x14ac:dyDescent="0.3">
      <c r="B3" s="94"/>
      <c r="C3" s="94"/>
      <c r="D3" s="94"/>
      <c r="E3" s="94"/>
      <c r="G3" s="43" t="s">
        <v>57</v>
      </c>
      <c r="H3" s="44" t="s">
        <v>58</v>
      </c>
    </row>
    <row r="4" spans="1:17" x14ac:dyDescent="0.3">
      <c r="E4" s="104" t="s">
        <v>26</v>
      </c>
      <c r="F4" s="105"/>
      <c r="G4" s="76">
        <v>100</v>
      </c>
      <c r="H4" s="77">
        <v>300</v>
      </c>
      <c r="I4" s="1" t="s">
        <v>105</v>
      </c>
    </row>
    <row r="5" spans="1:17" x14ac:dyDescent="0.3">
      <c r="E5" s="102" t="s">
        <v>71</v>
      </c>
      <c r="F5" s="106"/>
      <c r="G5" s="35" t="s">
        <v>72</v>
      </c>
      <c r="H5" s="36" t="s">
        <v>75</v>
      </c>
      <c r="I5" s="1" t="s">
        <v>106</v>
      </c>
    </row>
    <row r="6" spans="1:17" ht="28.8" customHeight="1" x14ac:dyDescent="0.3">
      <c r="E6" s="102"/>
      <c r="F6" s="106"/>
      <c r="G6" s="107" t="s">
        <v>68</v>
      </c>
      <c r="H6" s="108"/>
    </row>
    <row r="7" spans="1:17" x14ac:dyDescent="0.3">
      <c r="E7" s="102" t="s">
        <v>119</v>
      </c>
      <c r="F7" s="103"/>
      <c r="G7" s="32">
        <v>7.0000000000000007E-2</v>
      </c>
      <c r="H7" s="69">
        <v>7.0000000000000007E-2</v>
      </c>
      <c r="I7" s="1" t="s">
        <v>121</v>
      </c>
    </row>
    <row r="8" spans="1:17" ht="46.2" customHeight="1" x14ac:dyDescent="0.3">
      <c r="E8" s="102" t="s">
        <v>70</v>
      </c>
      <c r="F8" s="106"/>
      <c r="G8" s="79">
        <v>100</v>
      </c>
      <c r="H8" s="78">
        <v>0</v>
      </c>
      <c r="I8" s="87" t="s">
        <v>108</v>
      </c>
    </row>
    <row r="9" spans="1:17" x14ac:dyDescent="0.3">
      <c r="E9" s="102" t="s">
        <v>126</v>
      </c>
      <c r="F9" s="103"/>
      <c r="G9" s="32">
        <v>0.05</v>
      </c>
      <c r="H9" s="91">
        <v>0</v>
      </c>
      <c r="I9" s="1" t="s">
        <v>129</v>
      </c>
      <c r="M9" s="24"/>
      <c r="N9" s="24"/>
      <c r="O9" s="25"/>
      <c r="P9" s="25"/>
      <c r="Q9" s="25"/>
    </row>
    <row r="10" spans="1:17" x14ac:dyDescent="0.3">
      <c r="E10" s="102" t="s">
        <v>127</v>
      </c>
      <c r="F10" s="106"/>
      <c r="G10" s="92">
        <v>0</v>
      </c>
      <c r="H10" s="30">
        <v>6</v>
      </c>
      <c r="I10" s="1" t="s">
        <v>128</v>
      </c>
      <c r="M10" s="24"/>
      <c r="N10" s="24"/>
      <c r="O10" s="25"/>
      <c r="P10" s="25"/>
      <c r="Q10" s="25"/>
    </row>
    <row r="11" spans="1:17" x14ac:dyDescent="0.3">
      <c r="E11" s="102" t="s">
        <v>8</v>
      </c>
      <c r="F11" s="103"/>
      <c r="G11" s="33">
        <v>1.7999999999999999E-2</v>
      </c>
      <c r="H11" s="31">
        <v>4.0000000000000001E-3</v>
      </c>
      <c r="I11" s="1" t="s">
        <v>122</v>
      </c>
      <c r="M11" s="24"/>
      <c r="N11" s="24"/>
      <c r="O11" s="25"/>
      <c r="Q11" s="25"/>
    </row>
    <row r="12" spans="1:17" x14ac:dyDescent="0.3">
      <c r="E12" s="102" t="s">
        <v>17</v>
      </c>
      <c r="F12" s="103"/>
      <c r="G12" s="34">
        <v>10</v>
      </c>
      <c r="H12" s="31" t="s">
        <v>18</v>
      </c>
      <c r="M12" s="24"/>
      <c r="N12" s="24"/>
      <c r="O12" s="25"/>
      <c r="Q12" s="25"/>
    </row>
    <row r="13" spans="1:17" x14ac:dyDescent="0.3">
      <c r="E13" s="102" t="s">
        <v>120</v>
      </c>
      <c r="F13" s="103"/>
      <c r="G13" s="34">
        <v>9</v>
      </c>
      <c r="H13" s="31" t="s">
        <v>19</v>
      </c>
      <c r="M13" s="24"/>
      <c r="N13" s="24"/>
      <c r="O13" s="25"/>
      <c r="Q13" s="25"/>
    </row>
    <row r="14" spans="1:17" ht="6.6" customHeight="1" x14ac:dyDescent="0.3">
      <c r="E14" s="109"/>
      <c r="F14" s="109"/>
      <c r="G14" s="37"/>
      <c r="H14" s="37"/>
      <c r="M14" s="24"/>
      <c r="N14" s="24"/>
      <c r="O14" s="25"/>
      <c r="Q14" s="25"/>
    </row>
    <row r="15" spans="1:17" x14ac:dyDescent="0.3">
      <c r="E15" s="104" t="s">
        <v>20</v>
      </c>
      <c r="F15" s="105"/>
      <c r="G15" s="71">
        <f>G166+G8</f>
        <v>10900</v>
      </c>
      <c r="H15" s="72">
        <f>H166+H8</f>
        <v>10800</v>
      </c>
      <c r="I15" s="1" t="s">
        <v>130</v>
      </c>
      <c r="M15" s="24"/>
      <c r="N15" s="24"/>
      <c r="O15" s="25"/>
      <c r="Q15" s="25"/>
    </row>
    <row r="16" spans="1:17" x14ac:dyDescent="0.3">
      <c r="E16" s="102" t="s">
        <v>21</v>
      </c>
      <c r="F16" s="103"/>
      <c r="G16" s="73">
        <f>K166</f>
        <v>13737.931565748904</v>
      </c>
      <c r="H16" s="74">
        <f>L166</f>
        <v>15297.488643845558</v>
      </c>
      <c r="M16" s="24"/>
      <c r="N16" s="24"/>
      <c r="O16" s="25"/>
      <c r="Q16" s="25"/>
    </row>
    <row r="17" spans="5:17" x14ac:dyDescent="0.3">
      <c r="E17" s="102" t="s">
        <v>81</v>
      </c>
      <c r="F17" s="106"/>
      <c r="G17" s="73">
        <f>G8</f>
        <v>100</v>
      </c>
      <c r="H17" s="74">
        <f>H8</f>
        <v>0</v>
      </c>
      <c r="M17" s="24"/>
      <c r="N17" s="24"/>
      <c r="O17" s="25"/>
      <c r="Q17" s="25"/>
    </row>
    <row r="18" spans="5:17" x14ac:dyDescent="0.3">
      <c r="E18" s="102" t="s">
        <v>82</v>
      </c>
      <c r="F18" s="103"/>
      <c r="G18" s="73">
        <f>ROUND(SUM(I47:I166),0)</f>
        <v>540</v>
      </c>
      <c r="H18" s="74">
        <f>ROUND(SUM(J47:J166),0)</f>
        <v>216</v>
      </c>
      <c r="M18" s="24"/>
      <c r="N18" s="24"/>
      <c r="O18" s="25"/>
      <c r="Q18" s="25"/>
    </row>
    <row r="19" spans="5:17" x14ac:dyDescent="0.3">
      <c r="E19" s="102" t="s">
        <v>22</v>
      </c>
      <c r="F19" s="103"/>
      <c r="G19" s="73">
        <f>ROUND(SUM(O47:O166),0)</f>
        <v>1226</v>
      </c>
      <c r="H19" s="74">
        <f>ROUND(SUM(P47:P166),0)</f>
        <v>291</v>
      </c>
      <c r="M19" s="24"/>
      <c r="N19" s="24"/>
      <c r="O19" s="25"/>
      <c r="Q19" s="25"/>
    </row>
    <row r="20" spans="5:17" ht="29.4" customHeight="1" x14ac:dyDescent="0.3">
      <c r="E20" s="102" t="s">
        <v>23</v>
      </c>
      <c r="F20" s="103"/>
      <c r="G20" s="73">
        <f>G16-G15</f>
        <v>2837.9315657489042</v>
      </c>
      <c r="H20" s="74">
        <f>H16-H15</f>
        <v>4497.4886438455578</v>
      </c>
      <c r="M20" s="24"/>
      <c r="N20" s="24"/>
      <c r="O20" s="25"/>
      <c r="Q20" s="25"/>
    </row>
    <row r="21" spans="5:17" ht="30" customHeight="1" x14ac:dyDescent="0.3">
      <c r="E21" s="96" t="s">
        <v>56</v>
      </c>
      <c r="F21" s="97"/>
      <c r="G21" s="75">
        <f>G20*0.19</f>
        <v>539.20699749229175</v>
      </c>
      <c r="H21" s="70" t="s">
        <v>69</v>
      </c>
    </row>
    <row r="22" spans="5:17" ht="6.6" customHeight="1" x14ac:dyDescent="0.3">
      <c r="E22" s="38"/>
      <c r="F22" s="38"/>
      <c r="G22" s="39"/>
      <c r="H22" s="39"/>
    </row>
    <row r="23" spans="5:17" ht="23.4" x14ac:dyDescent="0.45">
      <c r="E23" s="40" t="s">
        <v>60</v>
      </c>
      <c r="F23" s="39"/>
    </row>
    <row r="24" spans="5:17" ht="25.8" x14ac:dyDescent="0.5">
      <c r="E24" s="98" t="s">
        <v>24</v>
      </c>
      <c r="F24" s="99"/>
      <c r="G24" s="93">
        <f>G20-G21-G17</f>
        <v>2198.7245682566127</v>
      </c>
      <c r="H24" s="83">
        <f>H20-H17</f>
        <v>4497.4886438455578</v>
      </c>
    </row>
    <row r="25" spans="5:17" ht="25.8" x14ac:dyDescent="0.5">
      <c r="E25" s="38"/>
      <c r="F25" s="38"/>
      <c r="G25" s="47"/>
      <c r="H25" s="48"/>
    </row>
    <row r="26" spans="5:17" ht="25.8" x14ac:dyDescent="0.5">
      <c r="E26" s="38"/>
      <c r="F26" s="38"/>
      <c r="G26" s="47"/>
      <c r="H26" s="48"/>
    </row>
    <row r="27" spans="5:17" ht="25.8" x14ac:dyDescent="0.5">
      <c r="E27" s="38"/>
      <c r="F27" s="38"/>
      <c r="G27" s="47"/>
      <c r="H27" s="48"/>
    </row>
    <row r="28" spans="5:17" ht="25.8" x14ac:dyDescent="0.5">
      <c r="E28" s="38"/>
      <c r="F28" s="38"/>
      <c r="G28" s="47"/>
      <c r="H28" s="48"/>
    </row>
    <row r="29" spans="5:17" ht="25.8" x14ac:dyDescent="0.5">
      <c r="E29" s="38"/>
      <c r="F29" s="38"/>
      <c r="G29" s="47"/>
      <c r="H29" s="48"/>
    </row>
    <row r="30" spans="5:17" ht="25.8" x14ac:dyDescent="0.5">
      <c r="E30" s="38"/>
      <c r="F30" s="38"/>
      <c r="G30" s="47"/>
      <c r="H30" s="48"/>
    </row>
    <row r="31" spans="5:17" ht="25.8" x14ac:dyDescent="0.5">
      <c r="E31" s="38"/>
      <c r="F31" s="38"/>
      <c r="G31" s="47"/>
      <c r="H31" s="48"/>
    </row>
    <row r="32" spans="5:17" ht="25.8" x14ac:dyDescent="0.5">
      <c r="E32" s="38"/>
      <c r="F32" s="38"/>
      <c r="G32" s="47"/>
      <c r="H32" s="48"/>
    </row>
    <row r="33" spans="1:20" ht="25.8" x14ac:dyDescent="0.5">
      <c r="E33" s="38"/>
      <c r="F33" s="38"/>
      <c r="G33" s="47"/>
      <c r="H33" s="48"/>
    </row>
    <row r="34" spans="1:20" ht="25.8" x14ac:dyDescent="0.5">
      <c r="E34" s="38"/>
      <c r="F34" s="38"/>
      <c r="G34" s="47"/>
      <c r="H34" s="48"/>
    </row>
    <row r="35" spans="1:20" ht="25.8" x14ac:dyDescent="0.5">
      <c r="E35" s="38"/>
      <c r="F35" s="38"/>
      <c r="G35" s="47"/>
      <c r="H35" s="48"/>
    </row>
    <row r="36" spans="1:20" ht="25.8" x14ac:dyDescent="0.5">
      <c r="E36" s="38"/>
      <c r="F36" s="38"/>
      <c r="G36" s="47"/>
      <c r="H36" s="48"/>
    </row>
    <row r="37" spans="1:20" ht="25.8" x14ac:dyDescent="0.5">
      <c r="E37" s="38"/>
      <c r="F37" s="38"/>
      <c r="G37" s="47"/>
      <c r="H37" s="48"/>
    </row>
    <row r="38" spans="1:20" ht="25.8" x14ac:dyDescent="0.5">
      <c r="E38" s="38"/>
      <c r="F38" s="38"/>
      <c r="G38" s="47"/>
      <c r="H38" s="48"/>
    </row>
    <row r="39" spans="1:20" ht="25.8" x14ac:dyDescent="0.5">
      <c r="E39" s="38"/>
      <c r="F39" s="38"/>
      <c r="G39" s="47"/>
      <c r="H39" s="48"/>
    </row>
    <row r="40" spans="1:20" ht="25.8" x14ac:dyDescent="0.5">
      <c r="E40" s="38"/>
      <c r="F40" s="38"/>
      <c r="G40" s="47"/>
      <c r="H40" s="48"/>
    </row>
    <row r="41" spans="1:20" ht="25.8" x14ac:dyDescent="0.5">
      <c r="E41" s="38"/>
      <c r="F41" s="38"/>
      <c r="G41" s="47"/>
      <c r="H41" s="48"/>
    </row>
    <row r="42" spans="1:20" ht="25.8" x14ac:dyDescent="0.5">
      <c r="E42" s="38"/>
      <c r="F42" s="38"/>
      <c r="G42" s="47"/>
      <c r="H42" s="48"/>
    </row>
    <row r="43" spans="1:20" ht="25.8" x14ac:dyDescent="0.5">
      <c r="E43" s="38"/>
      <c r="F43" s="38"/>
      <c r="G43" s="47"/>
      <c r="H43" s="48"/>
    </row>
    <row r="44" spans="1:20" ht="26.4" thickBot="1" x14ac:dyDescent="0.55000000000000004">
      <c r="C44" s="46" t="s">
        <v>61</v>
      </c>
      <c r="E44" s="38"/>
      <c r="F44" s="38"/>
      <c r="G44" s="47"/>
      <c r="H44" s="48"/>
    </row>
    <row r="45" spans="1:20" x14ac:dyDescent="0.3">
      <c r="B45" s="100" t="s">
        <v>62</v>
      </c>
      <c r="C45" s="49"/>
      <c r="D45" s="28"/>
      <c r="E45" s="28" t="s">
        <v>10</v>
      </c>
      <c r="F45" s="28"/>
      <c r="G45" s="28" t="s">
        <v>9</v>
      </c>
      <c r="H45" s="28"/>
      <c r="I45" s="28" t="s">
        <v>11</v>
      </c>
      <c r="J45" s="28"/>
      <c r="K45" s="28" t="s">
        <v>16</v>
      </c>
      <c r="L45" s="28"/>
      <c r="M45" s="28" t="s">
        <v>12</v>
      </c>
      <c r="N45" s="28"/>
      <c r="O45" s="68" t="s">
        <v>8</v>
      </c>
      <c r="P45" s="53"/>
      <c r="Q45" s="26" t="s">
        <v>12</v>
      </c>
      <c r="R45" s="26"/>
      <c r="S45" s="1" t="s">
        <v>65</v>
      </c>
    </row>
    <row r="46" spans="1:20" ht="15" thickBot="1" x14ac:dyDescent="0.35">
      <c r="B46" s="101"/>
      <c r="C46" s="50" t="s">
        <v>59</v>
      </c>
      <c r="D46" s="29" t="s">
        <v>47</v>
      </c>
      <c r="E46" s="29" t="s">
        <v>0</v>
      </c>
      <c r="F46" s="29" t="s">
        <v>1</v>
      </c>
      <c r="G46" s="29" t="s">
        <v>2</v>
      </c>
      <c r="H46" s="29" t="s">
        <v>3</v>
      </c>
      <c r="I46" s="29" t="s">
        <v>6</v>
      </c>
      <c r="J46" s="29" t="s">
        <v>7</v>
      </c>
      <c r="K46" s="26" t="s">
        <v>66</v>
      </c>
      <c r="L46" s="26" t="s">
        <v>64</v>
      </c>
      <c r="M46" s="29" t="s">
        <v>4</v>
      </c>
      <c r="N46" s="29" t="s">
        <v>5</v>
      </c>
      <c r="O46" s="29" t="s">
        <v>13</v>
      </c>
      <c r="P46" s="54" t="s">
        <v>14</v>
      </c>
      <c r="Q46" s="26" t="s">
        <v>66</v>
      </c>
      <c r="R46" s="26" t="s">
        <v>64</v>
      </c>
      <c r="S46" s="26" t="s">
        <v>66</v>
      </c>
      <c r="T46" s="26" t="s">
        <v>64</v>
      </c>
    </row>
    <row r="47" spans="1:20" x14ac:dyDescent="0.3">
      <c r="A47" s="27" t="str">
        <f>D47 &amp; ". rok"</f>
        <v>1. rok</v>
      </c>
      <c r="B47" s="27">
        <v>1</v>
      </c>
      <c r="C47" s="51">
        <v>1</v>
      </c>
      <c r="D47" s="27">
        <v>1</v>
      </c>
      <c r="E47" s="27">
        <f t="shared" ref="E47:E78" si="0">vklad_A</f>
        <v>100</v>
      </c>
      <c r="F47" s="27">
        <f t="shared" ref="F47:F78" si="1">IF(MOD(B47,periodicita_investicie)=0,vklad_B,0)</f>
        <v>0</v>
      </c>
      <c r="G47" s="27">
        <f>E47</f>
        <v>100</v>
      </c>
      <c r="H47" s="27">
        <f>F47</f>
        <v>0</v>
      </c>
      <c r="I47" s="27">
        <f t="shared" ref="I47:I78" si="2">E47*poplatok_percentualny_A + IF(E47=0,0,poplatok_transakcia_A)</f>
        <v>5</v>
      </c>
      <c r="J47" s="27">
        <f t="shared" ref="J47:J78" si="3">F47*poplatok_percentualny_B+IF(F47=0,0,poplatok_transakcia_B)</f>
        <v>0</v>
      </c>
      <c r="K47" s="59">
        <f>E47-I47</f>
        <v>95</v>
      </c>
      <c r="L47" s="59">
        <f>F47-J47</f>
        <v>0</v>
      </c>
      <c r="M47" s="59">
        <f>K47*urok_pa_A/12</f>
        <v>0.5541666666666667</v>
      </c>
      <c r="N47" s="59">
        <f>L47*urok_pa_B/12</f>
        <v>0</v>
      </c>
      <c r="O47" s="59">
        <f t="shared" ref="O47:O78" si="4">K47*manazersky_poplatok_A/12</f>
        <v>0.14249999999999999</v>
      </c>
      <c r="P47" s="60">
        <f t="shared" ref="P47:P78" si="5">L47*manazersky_poplatok_B/12</f>
        <v>0</v>
      </c>
      <c r="Q47" s="61">
        <f>K47-G47</f>
        <v>-5</v>
      </c>
      <c r="R47" s="61">
        <f>L47-H47</f>
        <v>0</v>
      </c>
      <c r="S47" s="67">
        <f>I47+O47</f>
        <v>5.1425000000000001</v>
      </c>
      <c r="T47" s="67">
        <f>J47+P47</f>
        <v>0</v>
      </c>
    </row>
    <row r="48" spans="1:20" x14ac:dyDescent="0.3">
      <c r="A48" s="27" t="str">
        <f t="shared" ref="A48:A111" si="6">D48 &amp; ". rok"</f>
        <v>1. rok</v>
      </c>
      <c r="B48" s="26">
        <v>2</v>
      </c>
      <c r="C48" s="52">
        <v>2</v>
      </c>
      <c r="D48" s="26">
        <v>1</v>
      </c>
      <c r="E48" s="27">
        <f t="shared" si="0"/>
        <v>100</v>
      </c>
      <c r="F48" s="27">
        <f t="shared" si="1"/>
        <v>0</v>
      </c>
      <c r="G48" s="26">
        <f>G47+E48</f>
        <v>200</v>
      </c>
      <c r="H48" s="26">
        <f>H47+F48</f>
        <v>0</v>
      </c>
      <c r="I48" s="27">
        <f t="shared" si="2"/>
        <v>5</v>
      </c>
      <c r="J48" s="27">
        <f t="shared" si="3"/>
        <v>0</v>
      </c>
      <c r="K48" s="61">
        <f>K47-I47+E48+M47-O47</f>
        <v>190.41166666666666</v>
      </c>
      <c r="L48" s="61">
        <f>L47+F48-J48+N47-P47</f>
        <v>0</v>
      </c>
      <c r="M48" s="59">
        <f>K48*urok_pa_A/12</f>
        <v>1.1107347222222224</v>
      </c>
      <c r="N48" s="59">
        <f>L48*urok_pa_B/12</f>
        <v>0</v>
      </c>
      <c r="O48" s="61">
        <f t="shared" si="4"/>
        <v>0.28561749999999997</v>
      </c>
      <c r="P48" s="62">
        <f t="shared" si="5"/>
        <v>0</v>
      </c>
      <c r="Q48" s="61">
        <f t="shared" ref="Q48:Q111" si="7">K48-G48</f>
        <v>-9.5883333333333383</v>
      </c>
      <c r="R48" s="61">
        <f t="shared" ref="R48:R111" si="8">L48-H48</f>
        <v>0</v>
      </c>
      <c r="S48" s="67">
        <f>S47+I48+O48</f>
        <v>10.428117500000001</v>
      </c>
      <c r="T48" s="67">
        <f>T47+J48+P48</f>
        <v>0</v>
      </c>
    </row>
    <row r="49" spans="1:20" x14ac:dyDescent="0.3">
      <c r="A49" s="27" t="str">
        <f t="shared" si="6"/>
        <v>1. rok</v>
      </c>
      <c r="B49" s="26">
        <v>3</v>
      </c>
      <c r="C49" s="52">
        <v>3</v>
      </c>
      <c r="D49" s="26">
        <v>1</v>
      </c>
      <c r="E49" s="27">
        <f t="shared" si="0"/>
        <v>100</v>
      </c>
      <c r="F49" s="27">
        <f t="shared" si="1"/>
        <v>300</v>
      </c>
      <c r="G49" s="26">
        <f t="shared" ref="G49:G82" si="9">G48+E49</f>
        <v>300</v>
      </c>
      <c r="H49" s="26">
        <f t="shared" ref="H49:H82" si="10">H48+F49</f>
        <v>300</v>
      </c>
      <c r="I49" s="27">
        <f t="shared" si="2"/>
        <v>5</v>
      </c>
      <c r="J49" s="27">
        <f t="shared" si="3"/>
        <v>6</v>
      </c>
      <c r="K49" s="61">
        <f t="shared" ref="K49:K54" si="11">K48-I48+E49+M48-O48</f>
        <v>286.23678388888885</v>
      </c>
      <c r="L49" s="61">
        <f t="shared" ref="L49:L54" si="12">L48+F49-J49+N48-P48</f>
        <v>294</v>
      </c>
      <c r="M49" s="59">
        <f>K49*urok_pa_A/12</f>
        <v>1.6697145726851852</v>
      </c>
      <c r="N49" s="59">
        <f>L49*urok_pa_B/12</f>
        <v>1.7150000000000001</v>
      </c>
      <c r="O49" s="61">
        <f t="shared" si="4"/>
        <v>0.42935517583333321</v>
      </c>
      <c r="P49" s="62">
        <f t="shared" si="5"/>
        <v>9.799999999999999E-2</v>
      </c>
      <c r="Q49" s="61">
        <f t="shared" si="7"/>
        <v>-13.763216111111149</v>
      </c>
      <c r="R49" s="61">
        <f t="shared" si="8"/>
        <v>-6</v>
      </c>
      <c r="S49" s="67">
        <f t="shared" ref="S49:S112" si="13">S48+I49+O49</f>
        <v>15.857472675833334</v>
      </c>
      <c r="T49" s="67">
        <f t="shared" ref="T49:T112" si="14">T48+J49+P49</f>
        <v>6.0979999999999999</v>
      </c>
    </row>
    <row r="50" spans="1:20" x14ac:dyDescent="0.3">
      <c r="A50" s="27" t="str">
        <f t="shared" si="6"/>
        <v>1. rok</v>
      </c>
      <c r="B50" s="26">
        <v>4</v>
      </c>
      <c r="C50" s="52">
        <v>4</v>
      </c>
      <c r="D50" s="26">
        <v>1</v>
      </c>
      <c r="E50" s="27">
        <f t="shared" si="0"/>
        <v>100</v>
      </c>
      <c r="F50" s="27">
        <f t="shared" si="1"/>
        <v>0</v>
      </c>
      <c r="G50" s="26">
        <f t="shared" si="9"/>
        <v>400</v>
      </c>
      <c r="H50" s="26">
        <f t="shared" si="10"/>
        <v>300</v>
      </c>
      <c r="I50" s="27">
        <f t="shared" si="2"/>
        <v>5</v>
      </c>
      <c r="J50" s="27">
        <f t="shared" si="3"/>
        <v>0</v>
      </c>
      <c r="K50" s="61">
        <f t="shared" si="11"/>
        <v>382.47714328574068</v>
      </c>
      <c r="L50" s="61">
        <f t="shared" si="12"/>
        <v>295.61699999999996</v>
      </c>
      <c r="M50" s="59">
        <f>K50*urok_pa_A/12</f>
        <v>2.2311166691668207</v>
      </c>
      <c r="N50" s="59">
        <f>L50*urok_pa_B/12</f>
        <v>1.7244324999999998</v>
      </c>
      <c r="O50" s="61">
        <f t="shared" si="4"/>
        <v>0.57371571492861095</v>
      </c>
      <c r="P50" s="62">
        <f t="shared" si="5"/>
        <v>9.8538999999999988E-2</v>
      </c>
      <c r="Q50" s="61">
        <f t="shared" si="7"/>
        <v>-17.522856714259319</v>
      </c>
      <c r="R50" s="61">
        <f t="shared" si="8"/>
        <v>-4.3830000000000382</v>
      </c>
      <c r="S50" s="67">
        <f t="shared" si="13"/>
        <v>21.431188390761946</v>
      </c>
      <c r="T50" s="67">
        <f t="shared" si="14"/>
        <v>6.1965389999999996</v>
      </c>
    </row>
    <row r="51" spans="1:20" x14ac:dyDescent="0.3">
      <c r="A51" s="27" t="str">
        <f t="shared" si="6"/>
        <v>1. rok</v>
      </c>
      <c r="B51" s="26">
        <v>5</v>
      </c>
      <c r="C51" s="52">
        <v>5</v>
      </c>
      <c r="D51" s="26">
        <v>1</v>
      </c>
      <c r="E51" s="27">
        <f t="shared" si="0"/>
        <v>100</v>
      </c>
      <c r="F51" s="27">
        <f t="shared" si="1"/>
        <v>0</v>
      </c>
      <c r="G51" s="26">
        <f t="shared" si="9"/>
        <v>500</v>
      </c>
      <c r="H51" s="26">
        <f t="shared" si="10"/>
        <v>300</v>
      </c>
      <c r="I51" s="27">
        <f t="shared" si="2"/>
        <v>5</v>
      </c>
      <c r="J51" s="27">
        <f t="shared" si="3"/>
        <v>0</v>
      </c>
      <c r="K51" s="61">
        <f t="shared" si="11"/>
        <v>479.13454423997888</v>
      </c>
      <c r="L51" s="61">
        <f t="shared" si="12"/>
        <v>297.24289349999992</v>
      </c>
      <c r="M51" s="59">
        <f>K51*urok_pa_A/12</f>
        <v>2.7949515080665441</v>
      </c>
      <c r="N51" s="59">
        <f>L51*urok_pa_B/12</f>
        <v>1.7339168787499997</v>
      </c>
      <c r="O51" s="61">
        <f t="shared" si="4"/>
        <v>0.71870181635996833</v>
      </c>
      <c r="P51" s="62">
        <f t="shared" si="5"/>
        <v>9.9080964499999979E-2</v>
      </c>
      <c r="Q51" s="61">
        <f t="shared" si="7"/>
        <v>-20.865455760021121</v>
      </c>
      <c r="R51" s="61">
        <f t="shared" si="8"/>
        <v>-2.7571065000000772</v>
      </c>
      <c r="S51" s="67">
        <f t="shared" si="13"/>
        <v>27.149890207121913</v>
      </c>
      <c r="T51" s="67">
        <f t="shared" si="14"/>
        <v>6.2956199644999993</v>
      </c>
    </row>
    <row r="52" spans="1:20" x14ac:dyDescent="0.3">
      <c r="A52" s="27" t="str">
        <f t="shared" si="6"/>
        <v>1. rok</v>
      </c>
      <c r="B52" s="26">
        <v>6</v>
      </c>
      <c r="C52" s="52">
        <v>6</v>
      </c>
      <c r="D52" s="26">
        <v>1</v>
      </c>
      <c r="E52" s="27">
        <f t="shared" si="0"/>
        <v>100</v>
      </c>
      <c r="F52" s="27">
        <f t="shared" si="1"/>
        <v>300</v>
      </c>
      <c r="G52" s="26">
        <f t="shared" si="9"/>
        <v>600</v>
      </c>
      <c r="H52" s="26">
        <f t="shared" si="10"/>
        <v>600</v>
      </c>
      <c r="I52" s="27">
        <f t="shared" si="2"/>
        <v>5</v>
      </c>
      <c r="J52" s="27">
        <f t="shared" si="3"/>
        <v>6</v>
      </c>
      <c r="K52" s="61">
        <f t="shared" si="11"/>
        <v>576.21079393168543</v>
      </c>
      <c r="L52" s="61">
        <f t="shared" si="12"/>
        <v>592.87772941424998</v>
      </c>
      <c r="M52" s="59">
        <f>K52*urok_pa_A/12</f>
        <v>3.3612296312681651</v>
      </c>
      <c r="N52" s="59">
        <f>L52*urok_pa_B/12</f>
        <v>3.4584534215831249</v>
      </c>
      <c r="O52" s="61">
        <f t="shared" si="4"/>
        <v>0.86431619089752809</v>
      </c>
      <c r="P52" s="62">
        <f t="shared" si="5"/>
        <v>0.19762590980475001</v>
      </c>
      <c r="Q52" s="61">
        <f t="shared" si="7"/>
        <v>-23.78920606831457</v>
      </c>
      <c r="R52" s="61">
        <f t="shared" si="8"/>
        <v>-7.1222705857500159</v>
      </c>
      <c r="S52" s="67">
        <f t="shared" si="13"/>
        <v>33.014206398019439</v>
      </c>
      <c r="T52" s="67">
        <f t="shared" si="14"/>
        <v>12.493245874304748</v>
      </c>
    </row>
    <row r="53" spans="1:20" x14ac:dyDescent="0.3">
      <c r="A53" s="27" t="str">
        <f t="shared" si="6"/>
        <v>1. rok</v>
      </c>
      <c r="B53" s="26">
        <v>7</v>
      </c>
      <c r="C53" s="52">
        <v>7</v>
      </c>
      <c r="D53" s="26">
        <v>1</v>
      </c>
      <c r="E53" s="27">
        <f t="shared" si="0"/>
        <v>100</v>
      </c>
      <c r="F53" s="27">
        <f t="shared" si="1"/>
        <v>0</v>
      </c>
      <c r="G53" s="26">
        <f t="shared" si="9"/>
        <v>700</v>
      </c>
      <c r="H53" s="26">
        <f t="shared" si="10"/>
        <v>600</v>
      </c>
      <c r="I53" s="27">
        <f t="shared" si="2"/>
        <v>5</v>
      </c>
      <c r="J53" s="27">
        <f t="shared" si="3"/>
        <v>0</v>
      </c>
      <c r="K53" s="61">
        <f t="shared" si="11"/>
        <v>673.70770737205612</v>
      </c>
      <c r="L53" s="61">
        <f t="shared" si="12"/>
        <v>596.1385569260284</v>
      </c>
      <c r="M53" s="59">
        <f>K53*urok_pa_A/12</f>
        <v>3.9299616263369948</v>
      </c>
      <c r="N53" s="59">
        <f>L53*urok_pa_B/12</f>
        <v>3.477474915401833</v>
      </c>
      <c r="O53" s="61">
        <f t="shared" si="4"/>
        <v>1.010561561058084</v>
      </c>
      <c r="P53" s="62">
        <f t="shared" si="5"/>
        <v>0.19871285230867616</v>
      </c>
      <c r="Q53" s="61">
        <f t="shared" si="7"/>
        <v>-26.29229262794388</v>
      </c>
      <c r="R53" s="61">
        <f t="shared" si="8"/>
        <v>-3.8614430739715999</v>
      </c>
      <c r="S53" s="67">
        <f t="shared" si="13"/>
        <v>39.024767959077522</v>
      </c>
      <c r="T53" s="67">
        <f t="shared" si="14"/>
        <v>12.691958726613423</v>
      </c>
    </row>
    <row r="54" spans="1:20" x14ac:dyDescent="0.3">
      <c r="A54" s="27" t="str">
        <f t="shared" si="6"/>
        <v>1. rok</v>
      </c>
      <c r="B54" s="26">
        <v>8</v>
      </c>
      <c r="C54" s="52">
        <v>8</v>
      </c>
      <c r="D54" s="26">
        <v>1</v>
      </c>
      <c r="E54" s="27">
        <f t="shared" si="0"/>
        <v>100</v>
      </c>
      <c r="F54" s="27">
        <f t="shared" si="1"/>
        <v>0</v>
      </c>
      <c r="G54" s="26">
        <f t="shared" si="9"/>
        <v>800</v>
      </c>
      <c r="H54" s="26">
        <f t="shared" si="10"/>
        <v>600</v>
      </c>
      <c r="I54" s="27">
        <f t="shared" si="2"/>
        <v>5</v>
      </c>
      <c r="J54" s="27">
        <f t="shared" si="3"/>
        <v>0</v>
      </c>
      <c r="K54" s="61">
        <f t="shared" si="11"/>
        <v>771.62710743733498</v>
      </c>
      <c r="L54" s="61">
        <f t="shared" si="12"/>
        <v>599.41731898912155</v>
      </c>
      <c r="M54" s="59">
        <f>K54*urok_pa_A/12</f>
        <v>4.5011581267177876</v>
      </c>
      <c r="N54" s="59">
        <f>L54*urok_pa_B/12</f>
        <v>3.4966010274365424</v>
      </c>
      <c r="O54" s="61">
        <f t="shared" si="4"/>
        <v>1.1574406611560024</v>
      </c>
      <c r="P54" s="62">
        <f t="shared" si="5"/>
        <v>0.19980577299637384</v>
      </c>
      <c r="Q54" s="61">
        <f t="shared" si="7"/>
        <v>-28.372892562665015</v>
      </c>
      <c r="R54" s="61">
        <f t="shared" si="8"/>
        <v>-0.5826810108784457</v>
      </c>
      <c r="S54" s="67">
        <f t="shared" si="13"/>
        <v>45.182208620233524</v>
      </c>
      <c r="T54" s="67">
        <f t="shared" si="14"/>
        <v>12.891764499609797</v>
      </c>
    </row>
    <row r="55" spans="1:20" x14ac:dyDescent="0.3">
      <c r="A55" s="27" t="str">
        <f t="shared" si="6"/>
        <v>1. rok</v>
      </c>
      <c r="B55" s="26">
        <v>9</v>
      </c>
      <c r="C55" s="52">
        <v>9</v>
      </c>
      <c r="D55" s="26">
        <v>1</v>
      </c>
      <c r="E55" s="27">
        <f t="shared" si="0"/>
        <v>100</v>
      </c>
      <c r="F55" s="27">
        <f t="shared" si="1"/>
        <v>300</v>
      </c>
      <c r="G55" s="26">
        <f t="shared" si="9"/>
        <v>900</v>
      </c>
      <c r="H55" s="26">
        <f t="shared" si="10"/>
        <v>900</v>
      </c>
      <c r="I55" s="27">
        <f t="shared" si="2"/>
        <v>5</v>
      </c>
      <c r="J55" s="27">
        <f t="shared" si="3"/>
        <v>6</v>
      </c>
      <c r="K55" s="61">
        <f t="shared" ref="K55:K82" si="15">K54-I54+E55+M54-O54</f>
        <v>869.97082490289677</v>
      </c>
      <c r="L55" s="61">
        <f t="shared" ref="L55:L82" si="16">L54+F55-J55+N54-P54</f>
        <v>896.71411424356177</v>
      </c>
      <c r="M55" s="59">
        <f>K55*urok_pa_A/12</f>
        <v>5.0748298119335651</v>
      </c>
      <c r="N55" s="59">
        <f>L55*urok_pa_B/12</f>
        <v>5.2308323330874442</v>
      </c>
      <c r="O55" s="61">
        <f t="shared" si="4"/>
        <v>1.3049562373543451</v>
      </c>
      <c r="P55" s="62">
        <f t="shared" si="5"/>
        <v>0.29890470474785391</v>
      </c>
      <c r="Q55" s="61">
        <f t="shared" si="7"/>
        <v>-30.029175097103234</v>
      </c>
      <c r="R55" s="61">
        <f t="shared" si="8"/>
        <v>-3.2858857564382333</v>
      </c>
      <c r="S55" s="67">
        <f t="shared" si="13"/>
        <v>51.487164857587871</v>
      </c>
      <c r="T55" s="67">
        <f t="shared" si="14"/>
        <v>19.190669204357654</v>
      </c>
    </row>
    <row r="56" spans="1:20" x14ac:dyDescent="0.3">
      <c r="A56" s="27" t="str">
        <f t="shared" si="6"/>
        <v>1. rok</v>
      </c>
      <c r="B56" s="26">
        <v>10</v>
      </c>
      <c r="C56" s="52">
        <v>10</v>
      </c>
      <c r="D56" s="26">
        <v>1</v>
      </c>
      <c r="E56" s="27">
        <f t="shared" si="0"/>
        <v>100</v>
      </c>
      <c r="F56" s="27">
        <f t="shared" si="1"/>
        <v>0</v>
      </c>
      <c r="G56" s="26">
        <f t="shared" si="9"/>
        <v>1000</v>
      </c>
      <c r="H56" s="26">
        <f t="shared" si="10"/>
        <v>900</v>
      </c>
      <c r="I56" s="27">
        <f t="shared" si="2"/>
        <v>5</v>
      </c>
      <c r="J56" s="27">
        <f t="shared" si="3"/>
        <v>0</v>
      </c>
      <c r="K56" s="61">
        <f t="shared" si="15"/>
        <v>968.74069847747603</v>
      </c>
      <c r="L56" s="61">
        <f t="shared" si="16"/>
        <v>901.64604187190128</v>
      </c>
      <c r="M56" s="59">
        <f>K56*urok_pa_A/12</f>
        <v>5.6509874077852773</v>
      </c>
      <c r="N56" s="59">
        <f>L56*urok_pa_B/12</f>
        <v>5.2596019109194243</v>
      </c>
      <c r="O56" s="61">
        <f t="shared" si="4"/>
        <v>1.4531110477162139</v>
      </c>
      <c r="P56" s="62">
        <f t="shared" si="5"/>
        <v>0.30054868062396711</v>
      </c>
      <c r="Q56" s="61">
        <f t="shared" si="7"/>
        <v>-31.25930152252397</v>
      </c>
      <c r="R56" s="61">
        <f t="shared" si="8"/>
        <v>1.646041871901275</v>
      </c>
      <c r="S56" s="67">
        <f t="shared" si="13"/>
        <v>57.940275905304084</v>
      </c>
      <c r="T56" s="67">
        <f t="shared" si="14"/>
        <v>19.491217884981623</v>
      </c>
    </row>
    <row r="57" spans="1:20" x14ac:dyDescent="0.3">
      <c r="A57" s="27" t="str">
        <f t="shared" si="6"/>
        <v>1. rok</v>
      </c>
      <c r="B57" s="26">
        <v>11</v>
      </c>
      <c r="C57" s="52">
        <v>11</v>
      </c>
      <c r="D57" s="26">
        <v>1</v>
      </c>
      <c r="E57" s="27">
        <f t="shared" si="0"/>
        <v>100</v>
      </c>
      <c r="F57" s="27">
        <f t="shared" si="1"/>
        <v>0</v>
      </c>
      <c r="G57" s="26">
        <f t="shared" si="9"/>
        <v>1100</v>
      </c>
      <c r="H57" s="26">
        <f t="shared" si="10"/>
        <v>900</v>
      </c>
      <c r="I57" s="27">
        <f t="shared" si="2"/>
        <v>5</v>
      </c>
      <c r="J57" s="27">
        <f t="shared" si="3"/>
        <v>0</v>
      </c>
      <c r="K57" s="61">
        <f t="shared" si="15"/>
        <v>1067.9385748375453</v>
      </c>
      <c r="L57" s="61">
        <f t="shared" si="16"/>
        <v>906.60509510219674</v>
      </c>
      <c r="M57" s="59">
        <f>K57*urok_pa_A/12</f>
        <v>6.2296416865523483</v>
      </c>
      <c r="N57" s="59">
        <f>L57*urok_pa_B/12</f>
        <v>5.2885297214294811</v>
      </c>
      <c r="O57" s="61">
        <f t="shared" si="4"/>
        <v>1.6019078622563176</v>
      </c>
      <c r="P57" s="62">
        <f t="shared" si="5"/>
        <v>0.30220169836739891</v>
      </c>
      <c r="Q57" s="61">
        <f t="shared" si="7"/>
        <v>-32.061425162454725</v>
      </c>
      <c r="R57" s="61">
        <f t="shared" si="8"/>
        <v>6.6050951021967421</v>
      </c>
      <c r="S57" s="67">
        <f t="shared" si="13"/>
        <v>64.542183767560402</v>
      </c>
      <c r="T57" s="67">
        <f t="shared" si="14"/>
        <v>19.793419583349021</v>
      </c>
    </row>
    <row r="58" spans="1:20" x14ac:dyDescent="0.3">
      <c r="A58" s="27" t="str">
        <f t="shared" si="6"/>
        <v>1. rok</v>
      </c>
      <c r="B58" s="26">
        <v>12</v>
      </c>
      <c r="C58" s="52">
        <v>12</v>
      </c>
      <c r="D58" s="26">
        <v>1</v>
      </c>
      <c r="E58" s="27">
        <f t="shared" si="0"/>
        <v>100</v>
      </c>
      <c r="F58" s="27">
        <f t="shared" si="1"/>
        <v>300</v>
      </c>
      <c r="G58" s="26">
        <f t="shared" si="9"/>
        <v>1200</v>
      </c>
      <c r="H58" s="26">
        <f t="shared" si="10"/>
        <v>1200</v>
      </c>
      <c r="I58" s="27">
        <f t="shared" si="2"/>
        <v>5</v>
      </c>
      <c r="J58" s="27">
        <f t="shared" si="3"/>
        <v>6</v>
      </c>
      <c r="K58" s="61">
        <f t="shared" si="15"/>
        <v>1167.5663086618415</v>
      </c>
      <c r="L58" s="61">
        <f t="shared" si="16"/>
        <v>1205.5914231252589</v>
      </c>
      <c r="M58" s="59">
        <f>K58*urok_pa_A/12</f>
        <v>6.8108034671940763</v>
      </c>
      <c r="N58" s="59">
        <f>L58*urok_pa_B/12</f>
        <v>7.0326166348973445</v>
      </c>
      <c r="O58" s="61">
        <f t="shared" si="4"/>
        <v>1.751349462992762</v>
      </c>
      <c r="P58" s="62">
        <f t="shared" si="5"/>
        <v>0.40186380770841962</v>
      </c>
      <c r="Q58" s="61">
        <f t="shared" si="7"/>
        <v>-32.433691338158496</v>
      </c>
      <c r="R58" s="61">
        <f t="shared" si="8"/>
        <v>5.5914231252588706</v>
      </c>
      <c r="S58" s="67">
        <f t="shared" si="13"/>
        <v>71.293533230553166</v>
      </c>
      <c r="T58" s="67">
        <f t="shared" si="14"/>
        <v>26.195283391057441</v>
      </c>
    </row>
    <row r="59" spans="1:20" x14ac:dyDescent="0.3">
      <c r="A59" s="27" t="str">
        <f t="shared" si="6"/>
        <v>2. rok</v>
      </c>
      <c r="B59" s="26">
        <v>13</v>
      </c>
      <c r="C59" s="52">
        <v>1</v>
      </c>
      <c r="D59" s="26">
        <v>2</v>
      </c>
      <c r="E59" s="27">
        <f t="shared" si="0"/>
        <v>100</v>
      </c>
      <c r="F59" s="27">
        <f t="shared" si="1"/>
        <v>0</v>
      </c>
      <c r="G59" s="26">
        <f t="shared" si="9"/>
        <v>1300</v>
      </c>
      <c r="H59" s="26">
        <f t="shared" si="10"/>
        <v>1200</v>
      </c>
      <c r="I59" s="27">
        <f t="shared" si="2"/>
        <v>5</v>
      </c>
      <c r="J59" s="27">
        <f t="shared" si="3"/>
        <v>0</v>
      </c>
      <c r="K59" s="61">
        <f t="shared" si="15"/>
        <v>1267.6257626660429</v>
      </c>
      <c r="L59" s="61">
        <f t="shared" si="16"/>
        <v>1212.2221759524477</v>
      </c>
      <c r="M59" s="59">
        <f>K59*urok_pa_A/12</f>
        <v>7.3944836155519171</v>
      </c>
      <c r="N59" s="59">
        <f>L59*urok_pa_B/12</f>
        <v>7.0712960263892795</v>
      </c>
      <c r="O59" s="61">
        <f t="shared" si="4"/>
        <v>1.9014386439990643</v>
      </c>
      <c r="P59" s="62">
        <f t="shared" si="5"/>
        <v>0.40407405865081597</v>
      </c>
      <c r="Q59" s="61">
        <f t="shared" si="7"/>
        <v>-32.374237333957126</v>
      </c>
      <c r="R59" s="61">
        <f t="shared" si="8"/>
        <v>12.222175952447742</v>
      </c>
      <c r="S59" s="67">
        <f t="shared" si="13"/>
        <v>78.194971874552223</v>
      </c>
      <c r="T59" s="67">
        <f t="shared" si="14"/>
        <v>26.599357449708258</v>
      </c>
    </row>
    <row r="60" spans="1:20" x14ac:dyDescent="0.3">
      <c r="A60" s="27" t="str">
        <f t="shared" si="6"/>
        <v>2. rok</v>
      </c>
      <c r="B60" s="26">
        <v>14</v>
      </c>
      <c r="C60" s="52">
        <v>2</v>
      </c>
      <c r="D60" s="26">
        <v>2</v>
      </c>
      <c r="E60" s="27">
        <f t="shared" si="0"/>
        <v>100</v>
      </c>
      <c r="F60" s="27">
        <f t="shared" si="1"/>
        <v>0</v>
      </c>
      <c r="G60" s="26">
        <f t="shared" si="9"/>
        <v>1400</v>
      </c>
      <c r="H60" s="26">
        <f t="shared" si="10"/>
        <v>1200</v>
      </c>
      <c r="I60" s="27">
        <f t="shared" si="2"/>
        <v>5</v>
      </c>
      <c r="J60" s="27">
        <f t="shared" si="3"/>
        <v>0</v>
      </c>
      <c r="K60" s="61">
        <f t="shared" si="15"/>
        <v>1368.1188076375959</v>
      </c>
      <c r="L60" s="61">
        <f t="shared" si="16"/>
        <v>1218.8893979201862</v>
      </c>
      <c r="M60" s="59">
        <f>K60*urok_pa_A/12</f>
        <v>7.9806930445526438</v>
      </c>
      <c r="N60" s="59">
        <f>L60*urok_pa_B/12</f>
        <v>7.1101881545344199</v>
      </c>
      <c r="O60" s="61">
        <f t="shared" si="4"/>
        <v>2.0521782114563938</v>
      </c>
      <c r="P60" s="62">
        <f t="shared" si="5"/>
        <v>0.40629646597339542</v>
      </c>
      <c r="Q60" s="61">
        <f t="shared" si="7"/>
        <v>-31.881192362404136</v>
      </c>
      <c r="R60" s="61">
        <f t="shared" si="8"/>
        <v>18.889397920186184</v>
      </c>
      <c r="S60" s="67">
        <f t="shared" si="13"/>
        <v>85.247150086008617</v>
      </c>
      <c r="T60" s="67">
        <f t="shared" si="14"/>
        <v>27.005653915681652</v>
      </c>
    </row>
    <row r="61" spans="1:20" x14ac:dyDescent="0.3">
      <c r="A61" s="27" t="str">
        <f t="shared" si="6"/>
        <v>2. rok</v>
      </c>
      <c r="B61" s="26">
        <v>15</v>
      </c>
      <c r="C61" s="52">
        <v>3</v>
      </c>
      <c r="D61" s="26">
        <v>2</v>
      </c>
      <c r="E61" s="27">
        <f t="shared" si="0"/>
        <v>100</v>
      </c>
      <c r="F61" s="27">
        <f t="shared" si="1"/>
        <v>300</v>
      </c>
      <c r="G61" s="26">
        <f t="shared" si="9"/>
        <v>1500</v>
      </c>
      <c r="H61" s="26">
        <f t="shared" si="10"/>
        <v>1500</v>
      </c>
      <c r="I61" s="27">
        <f t="shared" si="2"/>
        <v>5</v>
      </c>
      <c r="J61" s="27">
        <f t="shared" si="3"/>
        <v>6</v>
      </c>
      <c r="K61" s="61">
        <f t="shared" si="15"/>
        <v>1469.0473224706923</v>
      </c>
      <c r="L61" s="61">
        <f t="shared" si="16"/>
        <v>1519.5932896087472</v>
      </c>
      <c r="M61" s="59">
        <f>K61*urok_pa_A/12</f>
        <v>8.5694427144123733</v>
      </c>
      <c r="N61" s="59">
        <f>L61*urok_pa_B/12</f>
        <v>8.8642941893843599</v>
      </c>
      <c r="O61" s="61">
        <f t="shared" si="4"/>
        <v>2.203570983706038</v>
      </c>
      <c r="P61" s="62">
        <f t="shared" si="5"/>
        <v>0.50653109653624906</v>
      </c>
      <c r="Q61" s="61">
        <f t="shared" si="7"/>
        <v>-30.952677529307721</v>
      </c>
      <c r="R61" s="61">
        <f t="shared" si="8"/>
        <v>19.593289608747227</v>
      </c>
      <c r="S61" s="67">
        <f t="shared" si="13"/>
        <v>92.45072106971466</v>
      </c>
      <c r="T61" s="67">
        <f t="shared" si="14"/>
        <v>33.512185012217898</v>
      </c>
    </row>
    <row r="62" spans="1:20" x14ac:dyDescent="0.3">
      <c r="A62" s="27" t="str">
        <f t="shared" si="6"/>
        <v>2. rok</v>
      </c>
      <c r="B62" s="26">
        <v>16</v>
      </c>
      <c r="C62" s="52">
        <v>4</v>
      </c>
      <c r="D62" s="26">
        <v>2</v>
      </c>
      <c r="E62" s="27">
        <f t="shared" si="0"/>
        <v>100</v>
      </c>
      <c r="F62" s="27">
        <f t="shared" si="1"/>
        <v>0</v>
      </c>
      <c r="G62" s="26">
        <f t="shared" si="9"/>
        <v>1600</v>
      </c>
      <c r="H62" s="26">
        <f t="shared" si="10"/>
        <v>1500</v>
      </c>
      <c r="I62" s="27">
        <f t="shared" si="2"/>
        <v>5</v>
      </c>
      <c r="J62" s="27">
        <f t="shared" si="3"/>
        <v>0</v>
      </c>
      <c r="K62" s="61">
        <f t="shared" si="15"/>
        <v>1570.4131942013987</v>
      </c>
      <c r="L62" s="61">
        <f t="shared" si="16"/>
        <v>1527.9510527015952</v>
      </c>
      <c r="M62" s="59">
        <f>K62*urok_pa_A/12</f>
        <v>9.1607436328414931</v>
      </c>
      <c r="N62" s="59">
        <f>L62*urok_pa_B/12</f>
        <v>8.9130478074259738</v>
      </c>
      <c r="O62" s="61">
        <f t="shared" si="4"/>
        <v>2.355619791302098</v>
      </c>
      <c r="P62" s="62">
        <f t="shared" si="5"/>
        <v>0.50931701756719849</v>
      </c>
      <c r="Q62" s="61">
        <f t="shared" si="7"/>
        <v>-29.58680579860129</v>
      </c>
      <c r="R62" s="61">
        <f t="shared" si="8"/>
        <v>27.951052701595245</v>
      </c>
      <c r="S62" s="67">
        <f t="shared" si="13"/>
        <v>99.806340861016764</v>
      </c>
      <c r="T62" s="67">
        <f t="shared" si="14"/>
        <v>34.021502029785097</v>
      </c>
    </row>
    <row r="63" spans="1:20" x14ac:dyDescent="0.3">
      <c r="A63" s="27" t="str">
        <f t="shared" si="6"/>
        <v>2. rok</v>
      </c>
      <c r="B63" s="26">
        <v>17</v>
      </c>
      <c r="C63" s="52">
        <v>5</v>
      </c>
      <c r="D63" s="26">
        <v>2</v>
      </c>
      <c r="E63" s="27">
        <f t="shared" si="0"/>
        <v>100</v>
      </c>
      <c r="F63" s="27">
        <f t="shared" si="1"/>
        <v>0</v>
      </c>
      <c r="G63" s="26">
        <f t="shared" si="9"/>
        <v>1700</v>
      </c>
      <c r="H63" s="26">
        <f t="shared" si="10"/>
        <v>1500</v>
      </c>
      <c r="I63" s="27">
        <f t="shared" si="2"/>
        <v>5</v>
      </c>
      <c r="J63" s="27">
        <f t="shared" si="3"/>
        <v>0</v>
      </c>
      <c r="K63" s="61">
        <f t="shared" si="15"/>
        <v>1672.2183180429381</v>
      </c>
      <c r="L63" s="61">
        <f t="shared" si="16"/>
        <v>1536.3547834914541</v>
      </c>
      <c r="M63" s="59">
        <f>K63*urok_pa_A/12</f>
        <v>9.7546068552504739</v>
      </c>
      <c r="N63" s="59">
        <f>L63*urok_pa_B/12</f>
        <v>8.9620695703668165</v>
      </c>
      <c r="O63" s="61">
        <f t="shared" si="4"/>
        <v>2.5083274770644071</v>
      </c>
      <c r="P63" s="62">
        <f t="shared" si="5"/>
        <v>0.51211826116381809</v>
      </c>
      <c r="Q63" s="61">
        <f t="shared" si="7"/>
        <v>-27.781681957061892</v>
      </c>
      <c r="R63" s="61">
        <f t="shared" si="8"/>
        <v>36.3547834914541</v>
      </c>
      <c r="S63" s="67">
        <f t="shared" si="13"/>
        <v>107.31466833808118</v>
      </c>
      <c r="T63" s="67">
        <f t="shared" si="14"/>
        <v>34.533620290948917</v>
      </c>
    </row>
    <row r="64" spans="1:20" x14ac:dyDescent="0.3">
      <c r="A64" s="27" t="str">
        <f t="shared" si="6"/>
        <v>2. rok</v>
      </c>
      <c r="B64" s="26">
        <v>18</v>
      </c>
      <c r="C64" s="52">
        <v>6</v>
      </c>
      <c r="D64" s="26">
        <v>2</v>
      </c>
      <c r="E64" s="27">
        <f t="shared" si="0"/>
        <v>100</v>
      </c>
      <c r="F64" s="27">
        <f t="shared" si="1"/>
        <v>300</v>
      </c>
      <c r="G64" s="26">
        <f t="shared" si="9"/>
        <v>1800</v>
      </c>
      <c r="H64" s="26">
        <f t="shared" si="10"/>
        <v>1800</v>
      </c>
      <c r="I64" s="27">
        <f t="shared" si="2"/>
        <v>5</v>
      </c>
      <c r="J64" s="27">
        <f t="shared" si="3"/>
        <v>6</v>
      </c>
      <c r="K64" s="61">
        <f t="shared" si="15"/>
        <v>1774.4645974211244</v>
      </c>
      <c r="L64" s="61">
        <f t="shared" si="16"/>
        <v>1838.8047348006571</v>
      </c>
      <c r="M64" s="59">
        <f>K64*urok_pa_A/12</f>
        <v>10.351043484956561</v>
      </c>
      <c r="N64" s="59">
        <f>L64*urok_pa_B/12</f>
        <v>10.726360953003834</v>
      </c>
      <c r="O64" s="61">
        <f t="shared" si="4"/>
        <v>2.6616968961316863</v>
      </c>
      <c r="P64" s="62">
        <f t="shared" si="5"/>
        <v>0.61293491160021907</v>
      </c>
      <c r="Q64" s="61">
        <f t="shared" si="7"/>
        <v>-25.535402578875619</v>
      </c>
      <c r="R64" s="61">
        <f t="shared" si="8"/>
        <v>38.804734800657116</v>
      </c>
      <c r="S64" s="67">
        <f t="shared" si="13"/>
        <v>114.97636523421286</v>
      </c>
      <c r="T64" s="67">
        <f t="shared" si="14"/>
        <v>41.146555202549138</v>
      </c>
    </row>
    <row r="65" spans="1:20" x14ac:dyDescent="0.3">
      <c r="A65" s="27" t="str">
        <f t="shared" si="6"/>
        <v>2. rok</v>
      </c>
      <c r="B65" s="26">
        <v>19</v>
      </c>
      <c r="C65" s="52">
        <v>7</v>
      </c>
      <c r="D65" s="26">
        <v>2</v>
      </c>
      <c r="E65" s="27">
        <f t="shared" si="0"/>
        <v>100</v>
      </c>
      <c r="F65" s="27">
        <f t="shared" si="1"/>
        <v>0</v>
      </c>
      <c r="G65" s="26">
        <f t="shared" si="9"/>
        <v>1900</v>
      </c>
      <c r="H65" s="26">
        <f t="shared" si="10"/>
        <v>1800</v>
      </c>
      <c r="I65" s="27">
        <f t="shared" si="2"/>
        <v>5</v>
      </c>
      <c r="J65" s="27">
        <f t="shared" si="3"/>
        <v>0</v>
      </c>
      <c r="K65" s="61">
        <f t="shared" si="15"/>
        <v>1877.1539440099493</v>
      </c>
      <c r="L65" s="61">
        <f t="shared" si="16"/>
        <v>1848.9181608420608</v>
      </c>
      <c r="M65" s="59">
        <f>K65*urok_pa_A/12</f>
        <v>10.950064673391372</v>
      </c>
      <c r="N65" s="59">
        <f>L65*urok_pa_B/12</f>
        <v>10.785355938245354</v>
      </c>
      <c r="O65" s="61">
        <f t="shared" si="4"/>
        <v>2.8157309160149242</v>
      </c>
      <c r="P65" s="62">
        <f t="shared" si="5"/>
        <v>0.61630605361402024</v>
      </c>
      <c r="Q65" s="61">
        <f t="shared" si="7"/>
        <v>-22.846055990050672</v>
      </c>
      <c r="R65" s="61">
        <f t="shared" si="8"/>
        <v>48.918160842060843</v>
      </c>
      <c r="S65" s="67">
        <f t="shared" si="13"/>
        <v>122.79209615022779</v>
      </c>
      <c r="T65" s="67">
        <f t="shared" si="14"/>
        <v>41.762861256163156</v>
      </c>
    </row>
    <row r="66" spans="1:20" x14ac:dyDescent="0.3">
      <c r="A66" s="27" t="str">
        <f t="shared" si="6"/>
        <v>2. rok</v>
      </c>
      <c r="B66" s="26">
        <v>20</v>
      </c>
      <c r="C66" s="52">
        <v>8</v>
      </c>
      <c r="D66" s="26">
        <v>2</v>
      </c>
      <c r="E66" s="27">
        <f t="shared" si="0"/>
        <v>100</v>
      </c>
      <c r="F66" s="27">
        <f t="shared" si="1"/>
        <v>0</v>
      </c>
      <c r="G66" s="26">
        <f t="shared" si="9"/>
        <v>2000</v>
      </c>
      <c r="H66" s="26">
        <f t="shared" si="10"/>
        <v>1800</v>
      </c>
      <c r="I66" s="27">
        <f t="shared" si="2"/>
        <v>5</v>
      </c>
      <c r="J66" s="27">
        <f t="shared" si="3"/>
        <v>0</v>
      </c>
      <c r="K66" s="61">
        <f t="shared" si="15"/>
        <v>1980.2882777673258</v>
      </c>
      <c r="L66" s="61">
        <f t="shared" si="16"/>
        <v>1859.0872107266923</v>
      </c>
      <c r="M66" s="59">
        <f>K66*urok_pa_A/12</f>
        <v>11.551681620309402</v>
      </c>
      <c r="N66" s="59">
        <f>L66*urok_pa_B/12</f>
        <v>10.844675395905705</v>
      </c>
      <c r="O66" s="61">
        <f t="shared" si="4"/>
        <v>2.9704324166509886</v>
      </c>
      <c r="P66" s="62">
        <f t="shared" si="5"/>
        <v>0.61969573690889745</v>
      </c>
      <c r="Q66" s="61">
        <f t="shared" si="7"/>
        <v>-19.711722232674219</v>
      </c>
      <c r="R66" s="61">
        <f t="shared" si="8"/>
        <v>59.087210726692319</v>
      </c>
      <c r="S66" s="67">
        <f t="shared" si="13"/>
        <v>130.76252856687879</v>
      </c>
      <c r="T66" s="67">
        <f t="shared" si="14"/>
        <v>42.38255699307205</v>
      </c>
    </row>
    <row r="67" spans="1:20" x14ac:dyDescent="0.3">
      <c r="A67" s="27" t="str">
        <f t="shared" si="6"/>
        <v>2. rok</v>
      </c>
      <c r="B67" s="26">
        <v>21</v>
      </c>
      <c r="C67" s="52">
        <v>9</v>
      </c>
      <c r="D67" s="26">
        <v>2</v>
      </c>
      <c r="E67" s="27">
        <f t="shared" si="0"/>
        <v>100</v>
      </c>
      <c r="F67" s="27">
        <f t="shared" si="1"/>
        <v>300</v>
      </c>
      <c r="G67" s="26">
        <f t="shared" si="9"/>
        <v>2100</v>
      </c>
      <c r="H67" s="26">
        <f t="shared" si="10"/>
        <v>2100</v>
      </c>
      <c r="I67" s="27">
        <f t="shared" si="2"/>
        <v>5</v>
      </c>
      <c r="J67" s="27">
        <f t="shared" si="3"/>
        <v>6</v>
      </c>
      <c r="K67" s="61">
        <f t="shared" si="15"/>
        <v>2083.8695269709842</v>
      </c>
      <c r="L67" s="61">
        <f t="shared" si="16"/>
        <v>2163.3121903856891</v>
      </c>
      <c r="M67" s="59">
        <f>K67*urok_pa_A/12</f>
        <v>12.155905573997408</v>
      </c>
      <c r="N67" s="59">
        <f>L67*urok_pa_B/12</f>
        <v>12.619321110583186</v>
      </c>
      <c r="O67" s="61">
        <f t="shared" si="4"/>
        <v>3.1258042904564758</v>
      </c>
      <c r="P67" s="62">
        <f t="shared" si="5"/>
        <v>0.72110406346189626</v>
      </c>
      <c r="Q67" s="61">
        <f t="shared" si="7"/>
        <v>-16.130473029015775</v>
      </c>
      <c r="R67" s="61">
        <f t="shared" si="8"/>
        <v>63.312190385689064</v>
      </c>
      <c r="S67" s="67">
        <f t="shared" si="13"/>
        <v>138.88833285733526</v>
      </c>
      <c r="T67" s="67">
        <f t="shared" si="14"/>
        <v>49.103661056533944</v>
      </c>
    </row>
    <row r="68" spans="1:20" x14ac:dyDescent="0.3">
      <c r="A68" s="27" t="str">
        <f t="shared" si="6"/>
        <v>2. rok</v>
      </c>
      <c r="B68" s="26">
        <v>22</v>
      </c>
      <c r="C68" s="52">
        <v>10</v>
      </c>
      <c r="D68" s="26">
        <v>2</v>
      </c>
      <c r="E68" s="27">
        <f t="shared" si="0"/>
        <v>100</v>
      </c>
      <c r="F68" s="27">
        <f t="shared" si="1"/>
        <v>0</v>
      </c>
      <c r="G68" s="26">
        <f t="shared" si="9"/>
        <v>2200</v>
      </c>
      <c r="H68" s="26">
        <f t="shared" si="10"/>
        <v>2100</v>
      </c>
      <c r="I68" s="27">
        <f t="shared" si="2"/>
        <v>5</v>
      </c>
      <c r="J68" s="27">
        <f t="shared" si="3"/>
        <v>0</v>
      </c>
      <c r="K68" s="61">
        <f t="shared" si="15"/>
        <v>2187.8996282545249</v>
      </c>
      <c r="L68" s="61">
        <f t="shared" si="16"/>
        <v>2175.2104074328104</v>
      </c>
      <c r="M68" s="59">
        <f>K68*urok_pa_A/12</f>
        <v>12.762747831484731</v>
      </c>
      <c r="N68" s="59">
        <f>L68*urok_pa_B/12</f>
        <v>12.688727376691395</v>
      </c>
      <c r="O68" s="61">
        <f t="shared" si="4"/>
        <v>3.2818494423817874</v>
      </c>
      <c r="P68" s="62">
        <f t="shared" si="5"/>
        <v>0.72507013581093682</v>
      </c>
      <c r="Q68" s="61">
        <f t="shared" si="7"/>
        <v>-12.100371745475059</v>
      </c>
      <c r="R68" s="61">
        <f t="shared" si="8"/>
        <v>75.210407432810371</v>
      </c>
      <c r="S68" s="67">
        <f t="shared" si="13"/>
        <v>147.17018229971706</v>
      </c>
      <c r="T68" s="67">
        <f t="shared" si="14"/>
        <v>49.828731192344883</v>
      </c>
    </row>
    <row r="69" spans="1:20" x14ac:dyDescent="0.3">
      <c r="A69" s="27" t="str">
        <f t="shared" si="6"/>
        <v>2. rok</v>
      </c>
      <c r="B69" s="26">
        <v>23</v>
      </c>
      <c r="C69" s="52">
        <v>11</v>
      </c>
      <c r="D69" s="26">
        <v>2</v>
      </c>
      <c r="E69" s="27">
        <f t="shared" si="0"/>
        <v>100</v>
      </c>
      <c r="F69" s="27">
        <f t="shared" si="1"/>
        <v>0</v>
      </c>
      <c r="G69" s="26">
        <f t="shared" si="9"/>
        <v>2300</v>
      </c>
      <c r="H69" s="26">
        <f t="shared" si="10"/>
        <v>2100</v>
      </c>
      <c r="I69" s="27">
        <f t="shared" si="2"/>
        <v>5</v>
      </c>
      <c r="J69" s="27">
        <f t="shared" si="3"/>
        <v>0</v>
      </c>
      <c r="K69" s="61">
        <f t="shared" si="15"/>
        <v>2292.3805266436279</v>
      </c>
      <c r="L69" s="61">
        <f t="shared" si="16"/>
        <v>2187.1740646736912</v>
      </c>
      <c r="M69" s="59">
        <f>K69*urok_pa_A/12</f>
        <v>13.372219738754497</v>
      </c>
      <c r="N69" s="59">
        <f>L69*urok_pa_B/12</f>
        <v>12.758515377263199</v>
      </c>
      <c r="O69" s="61">
        <f t="shared" si="4"/>
        <v>3.4385707899654414</v>
      </c>
      <c r="P69" s="62">
        <f t="shared" si="5"/>
        <v>0.72905802155789701</v>
      </c>
      <c r="Q69" s="61">
        <f t="shared" si="7"/>
        <v>-7.6194733563720547</v>
      </c>
      <c r="R69" s="61">
        <f t="shared" si="8"/>
        <v>87.174064673691191</v>
      </c>
      <c r="S69" s="67">
        <f t="shared" si="13"/>
        <v>155.60875308968249</v>
      </c>
      <c r="T69" s="67">
        <f t="shared" si="14"/>
        <v>50.55778921390278</v>
      </c>
    </row>
    <row r="70" spans="1:20" x14ac:dyDescent="0.3">
      <c r="A70" s="27" t="str">
        <f t="shared" si="6"/>
        <v>2. rok</v>
      </c>
      <c r="B70" s="26">
        <v>24</v>
      </c>
      <c r="C70" s="52">
        <v>12</v>
      </c>
      <c r="D70" s="26">
        <v>2</v>
      </c>
      <c r="E70" s="27">
        <f t="shared" si="0"/>
        <v>100</v>
      </c>
      <c r="F70" s="27">
        <f t="shared" si="1"/>
        <v>300</v>
      </c>
      <c r="G70" s="26">
        <f t="shared" si="9"/>
        <v>2400</v>
      </c>
      <c r="H70" s="26">
        <f t="shared" si="10"/>
        <v>2400</v>
      </c>
      <c r="I70" s="27">
        <f t="shared" si="2"/>
        <v>5</v>
      </c>
      <c r="J70" s="27">
        <f t="shared" si="3"/>
        <v>6</v>
      </c>
      <c r="K70" s="61">
        <f t="shared" si="15"/>
        <v>2397.3141755924171</v>
      </c>
      <c r="L70" s="61">
        <f t="shared" si="16"/>
        <v>2493.2035220293965</v>
      </c>
      <c r="M70" s="59">
        <f>K70*urok_pa_A/12</f>
        <v>13.984332690955767</v>
      </c>
      <c r="N70" s="59">
        <f>L70*urok_pa_B/12</f>
        <v>14.543687211838147</v>
      </c>
      <c r="O70" s="61">
        <f t="shared" si="4"/>
        <v>3.5959712633886252</v>
      </c>
      <c r="P70" s="62">
        <f t="shared" si="5"/>
        <v>0.83106784067646544</v>
      </c>
      <c r="Q70" s="61">
        <f t="shared" si="7"/>
        <v>-2.6858244075829134</v>
      </c>
      <c r="R70" s="61">
        <f t="shared" si="8"/>
        <v>93.203522029396481</v>
      </c>
      <c r="S70" s="67">
        <f t="shared" si="13"/>
        <v>164.20472435307113</v>
      </c>
      <c r="T70" s="67">
        <f t="shared" si="14"/>
        <v>57.388857054579248</v>
      </c>
    </row>
    <row r="71" spans="1:20" x14ac:dyDescent="0.3">
      <c r="A71" s="27" t="str">
        <f t="shared" si="6"/>
        <v>3. rok</v>
      </c>
      <c r="B71" s="26">
        <v>25</v>
      </c>
      <c r="C71" s="52">
        <v>1</v>
      </c>
      <c r="D71" s="26">
        <v>3</v>
      </c>
      <c r="E71" s="27">
        <f t="shared" si="0"/>
        <v>100</v>
      </c>
      <c r="F71" s="27">
        <f t="shared" si="1"/>
        <v>0</v>
      </c>
      <c r="G71" s="26">
        <f t="shared" si="9"/>
        <v>2500</v>
      </c>
      <c r="H71" s="26">
        <f t="shared" si="10"/>
        <v>2400</v>
      </c>
      <c r="I71" s="27">
        <f t="shared" si="2"/>
        <v>5</v>
      </c>
      <c r="J71" s="27">
        <f t="shared" si="3"/>
        <v>0</v>
      </c>
      <c r="K71" s="61">
        <f t="shared" si="15"/>
        <v>2502.7025370199844</v>
      </c>
      <c r="L71" s="61">
        <f t="shared" si="16"/>
        <v>2506.916141400558</v>
      </c>
      <c r="M71" s="59">
        <f>K71*urok_pa_A/12</f>
        <v>14.599098132616577</v>
      </c>
      <c r="N71" s="59">
        <f>L71*urok_pa_B/12</f>
        <v>14.623677491503257</v>
      </c>
      <c r="O71" s="61">
        <f t="shared" si="4"/>
        <v>3.7540538055299764</v>
      </c>
      <c r="P71" s="62">
        <f t="shared" si="5"/>
        <v>0.83563871380018595</v>
      </c>
      <c r="Q71" s="61">
        <f t="shared" si="7"/>
        <v>2.7025370199844474</v>
      </c>
      <c r="R71" s="61">
        <f t="shared" si="8"/>
        <v>106.91614140055799</v>
      </c>
      <c r="S71" s="67">
        <f t="shared" si="13"/>
        <v>172.95877815860109</v>
      </c>
      <c r="T71" s="67">
        <f t="shared" si="14"/>
        <v>58.224495768379434</v>
      </c>
    </row>
    <row r="72" spans="1:20" x14ac:dyDescent="0.3">
      <c r="A72" s="27" t="str">
        <f t="shared" si="6"/>
        <v>3. rok</v>
      </c>
      <c r="B72" s="26">
        <v>26</v>
      </c>
      <c r="C72" s="52">
        <v>2</v>
      </c>
      <c r="D72" s="26">
        <v>3</v>
      </c>
      <c r="E72" s="27">
        <f t="shared" si="0"/>
        <v>100</v>
      </c>
      <c r="F72" s="27">
        <f t="shared" si="1"/>
        <v>0</v>
      </c>
      <c r="G72" s="26">
        <f t="shared" si="9"/>
        <v>2600</v>
      </c>
      <c r="H72" s="26">
        <f t="shared" si="10"/>
        <v>2400</v>
      </c>
      <c r="I72" s="27">
        <f t="shared" si="2"/>
        <v>5</v>
      </c>
      <c r="J72" s="27">
        <f t="shared" si="3"/>
        <v>0</v>
      </c>
      <c r="K72" s="61">
        <f t="shared" si="15"/>
        <v>2608.5475813470712</v>
      </c>
      <c r="L72" s="61">
        <f t="shared" si="16"/>
        <v>2520.7041801782611</v>
      </c>
      <c r="M72" s="59">
        <f>K72*urok_pa_A/12</f>
        <v>15.216527557857916</v>
      </c>
      <c r="N72" s="59">
        <f>L72*urok_pa_B/12</f>
        <v>14.704107717706526</v>
      </c>
      <c r="O72" s="61">
        <f t="shared" si="4"/>
        <v>3.9128213720206069</v>
      </c>
      <c r="P72" s="62">
        <f t="shared" si="5"/>
        <v>0.84023472672608701</v>
      </c>
      <c r="Q72" s="61">
        <f t="shared" si="7"/>
        <v>8.5475813470711728</v>
      </c>
      <c r="R72" s="61">
        <f t="shared" si="8"/>
        <v>120.70418017826114</v>
      </c>
      <c r="S72" s="67">
        <f t="shared" si="13"/>
        <v>181.87159953062169</v>
      </c>
      <c r="T72" s="67">
        <f t="shared" si="14"/>
        <v>59.064730495105522</v>
      </c>
    </row>
    <row r="73" spans="1:20" x14ac:dyDescent="0.3">
      <c r="A73" s="27" t="str">
        <f t="shared" si="6"/>
        <v>3. rok</v>
      </c>
      <c r="B73" s="26">
        <v>27</v>
      </c>
      <c r="C73" s="52">
        <v>3</v>
      </c>
      <c r="D73" s="26">
        <v>3</v>
      </c>
      <c r="E73" s="27">
        <f t="shared" si="0"/>
        <v>100</v>
      </c>
      <c r="F73" s="27">
        <f t="shared" si="1"/>
        <v>300</v>
      </c>
      <c r="G73" s="26">
        <f t="shared" si="9"/>
        <v>2700</v>
      </c>
      <c r="H73" s="26">
        <f t="shared" si="10"/>
        <v>2700</v>
      </c>
      <c r="I73" s="27">
        <f t="shared" si="2"/>
        <v>5</v>
      </c>
      <c r="J73" s="27">
        <f t="shared" si="3"/>
        <v>6</v>
      </c>
      <c r="K73" s="61">
        <f t="shared" si="15"/>
        <v>2714.8512875329084</v>
      </c>
      <c r="L73" s="61">
        <f t="shared" si="16"/>
        <v>2828.5680531692415</v>
      </c>
      <c r="M73" s="59">
        <f>K73*urok_pa_A/12</f>
        <v>15.836632510608633</v>
      </c>
      <c r="N73" s="59">
        <f>L73*urok_pa_B/12</f>
        <v>16.499980310153912</v>
      </c>
      <c r="O73" s="61">
        <f t="shared" si="4"/>
        <v>4.0722769312993625</v>
      </c>
      <c r="P73" s="62">
        <f t="shared" si="5"/>
        <v>0.94285601772308059</v>
      </c>
      <c r="Q73" s="61">
        <f t="shared" si="7"/>
        <v>14.851287532908373</v>
      </c>
      <c r="R73" s="61">
        <f t="shared" si="8"/>
        <v>128.56805316924147</v>
      </c>
      <c r="S73" s="67">
        <f t="shared" si="13"/>
        <v>190.94387646192106</v>
      </c>
      <c r="T73" s="67">
        <f t="shared" si="14"/>
        <v>66.007586512828595</v>
      </c>
    </row>
    <row r="74" spans="1:20" x14ac:dyDescent="0.3">
      <c r="A74" s="27" t="str">
        <f t="shared" si="6"/>
        <v>3. rok</v>
      </c>
      <c r="B74" s="26">
        <v>28</v>
      </c>
      <c r="C74" s="52">
        <v>4</v>
      </c>
      <c r="D74" s="26">
        <v>3</v>
      </c>
      <c r="E74" s="27">
        <f t="shared" si="0"/>
        <v>100</v>
      </c>
      <c r="F74" s="27">
        <f t="shared" si="1"/>
        <v>0</v>
      </c>
      <c r="G74" s="26">
        <f t="shared" si="9"/>
        <v>2800</v>
      </c>
      <c r="H74" s="26">
        <f t="shared" si="10"/>
        <v>2700</v>
      </c>
      <c r="I74" s="27">
        <f t="shared" si="2"/>
        <v>5</v>
      </c>
      <c r="J74" s="27">
        <f t="shared" si="3"/>
        <v>0</v>
      </c>
      <c r="K74" s="61">
        <f t="shared" si="15"/>
        <v>2821.6156431122176</v>
      </c>
      <c r="L74" s="61">
        <f t="shared" si="16"/>
        <v>2844.1251774616726</v>
      </c>
      <c r="M74" s="59">
        <f>K74*urok_pa_A/12</f>
        <v>16.459424584821271</v>
      </c>
      <c r="N74" s="59">
        <f>L74*urok_pa_B/12</f>
        <v>16.59073020185976</v>
      </c>
      <c r="O74" s="61">
        <f t="shared" si="4"/>
        <v>4.2324234646683259</v>
      </c>
      <c r="P74" s="62">
        <f t="shared" si="5"/>
        <v>0.94804172582055746</v>
      </c>
      <c r="Q74" s="61">
        <f t="shared" si="7"/>
        <v>21.61564311221764</v>
      </c>
      <c r="R74" s="61">
        <f t="shared" si="8"/>
        <v>144.12517746167259</v>
      </c>
      <c r="S74" s="67">
        <f t="shared" si="13"/>
        <v>200.17629992658939</v>
      </c>
      <c r="T74" s="67">
        <f t="shared" si="14"/>
        <v>66.955628238649155</v>
      </c>
    </row>
    <row r="75" spans="1:20" x14ac:dyDescent="0.3">
      <c r="A75" s="27" t="str">
        <f t="shared" si="6"/>
        <v>3. rok</v>
      </c>
      <c r="B75" s="26">
        <v>29</v>
      </c>
      <c r="C75" s="52">
        <v>5</v>
      </c>
      <c r="D75" s="26">
        <v>3</v>
      </c>
      <c r="E75" s="27">
        <f t="shared" si="0"/>
        <v>100</v>
      </c>
      <c r="F75" s="27">
        <f t="shared" si="1"/>
        <v>0</v>
      </c>
      <c r="G75" s="26">
        <f t="shared" si="9"/>
        <v>2900</v>
      </c>
      <c r="H75" s="26">
        <f t="shared" si="10"/>
        <v>2700</v>
      </c>
      <c r="I75" s="27">
        <f t="shared" si="2"/>
        <v>5</v>
      </c>
      <c r="J75" s="27">
        <f t="shared" si="3"/>
        <v>0</v>
      </c>
      <c r="K75" s="61">
        <f t="shared" si="15"/>
        <v>2928.8426442323703</v>
      </c>
      <c r="L75" s="61">
        <f t="shared" si="16"/>
        <v>2859.767865937712</v>
      </c>
      <c r="M75" s="59">
        <f>K75*urok_pa_A/12</f>
        <v>17.084915424688827</v>
      </c>
      <c r="N75" s="59">
        <f>L75*urok_pa_B/12</f>
        <v>16.681979217969989</v>
      </c>
      <c r="O75" s="61">
        <f t="shared" si="4"/>
        <v>4.3932639663485551</v>
      </c>
      <c r="P75" s="62">
        <f t="shared" si="5"/>
        <v>0.95325595531257068</v>
      </c>
      <c r="Q75" s="61">
        <f t="shared" si="7"/>
        <v>28.842644232370276</v>
      </c>
      <c r="R75" s="61">
        <f t="shared" si="8"/>
        <v>159.76786593771203</v>
      </c>
      <c r="S75" s="67">
        <f t="shared" si="13"/>
        <v>209.56956389293794</v>
      </c>
      <c r="T75" s="67">
        <f t="shared" si="14"/>
        <v>67.908884193961725</v>
      </c>
    </row>
    <row r="76" spans="1:20" x14ac:dyDescent="0.3">
      <c r="A76" s="27" t="str">
        <f t="shared" si="6"/>
        <v>3. rok</v>
      </c>
      <c r="B76" s="26">
        <v>30</v>
      </c>
      <c r="C76" s="52">
        <v>6</v>
      </c>
      <c r="D76" s="26">
        <v>3</v>
      </c>
      <c r="E76" s="27">
        <f t="shared" si="0"/>
        <v>100</v>
      </c>
      <c r="F76" s="27">
        <f t="shared" si="1"/>
        <v>300</v>
      </c>
      <c r="G76" s="26">
        <f t="shared" si="9"/>
        <v>3000</v>
      </c>
      <c r="H76" s="26">
        <f t="shared" si="10"/>
        <v>3000</v>
      </c>
      <c r="I76" s="27">
        <f t="shared" si="2"/>
        <v>5</v>
      </c>
      <c r="J76" s="27">
        <f t="shared" si="3"/>
        <v>6</v>
      </c>
      <c r="K76" s="61">
        <f t="shared" si="15"/>
        <v>3036.5342956907107</v>
      </c>
      <c r="L76" s="61">
        <f t="shared" si="16"/>
        <v>3169.4965892003693</v>
      </c>
      <c r="M76" s="59">
        <f>K76*urok_pa_A/12</f>
        <v>17.713116724862481</v>
      </c>
      <c r="N76" s="59">
        <f>L76*urok_pa_B/12</f>
        <v>18.488730103668821</v>
      </c>
      <c r="O76" s="61">
        <f t="shared" si="4"/>
        <v>4.5548014435360651</v>
      </c>
      <c r="P76" s="62">
        <f t="shared" si="5"/>
        <v>1.0564988630667898</v>
      </c>
      <c r="Q76" s="61">
        <f t="shared" si="7"/>
        <v>36.534295690710678</v>
      </c>
      <c r="R76" s="61">
        <f t="shared" si="8"/>
        <v>169.49658920036927</v>
      </c>
      <c r="S76" s="67">
        <f t="shared" si="13"/>
        <v>219.124365336474</v>
      </c>
      <c r="T76" s="67">
        <f t="shared" si="14"/>
        <v>74.965383057028518</v>
      </c>
    </row>
    <row r="77" spans="1:20" x14ac:dyDescent="0.3">
      <c r="A77" s="27" t="str">
        <f t="shared" si="6"/>
        <v>3. rok</v>
      </c>
      <c r="B77" s="26">
        <v>31</v>
      </c>
      <c r="C77" s="52">
        <v>7</v>
      </c>
      <c r="D77" s="26">
        <v>3</v>
      </c>
      <c r="E77" s="27">
        <f t="shared" si="0"/>
        <v>100</v>
      </c>
      <c r="F77" s="27">
        <f t="shared" si="1"/>
        <v>0</v>
      </c>
      <c r="G77" s="26">
        <f t="shared" si="9"/>
        <v>3100</v>
      </c>
      <c r="H77" s="26">
        <f t="shared" si="10"/>
        <v>3000</v>
      </c>
      <c r="I77" s="27">
        <f t="shared" si="2"/>
        <v>5</v>
      </c>
      <c r="J77" s="27">
        <f t="shared" si="3"/>
        <v>0</v>
      </c>
      <c r="K77" s="61">
        <f t="shared" si="15"/>
        <v>3144.6926109720371</v>
      </c>
      <c r="L77" s="61">
        <f t="shared" si="16"/>
        <v>3186.9288204409713</v>
      </c>
      <c r="M77" s="59">
        <f>K77*urok_pa_A/12</f>
        <v>18.344040230670217</v>
      </c>
      <c r="N77" s="59">
        <f>L77*urok_pa_B/12</f>
        <v>18.590418119239001</v>
      </c>
      <c r="O77" s="61">
        <f t="shared" si="4"/>
        <v>4.7170389164580557</v>
      </c>
      <c r="P77" s="62">
        <f t="shared" si="5"/>
        <v>1.0623096068136573</v>
      </c>
      <c r="Q77" s="61">
        <f t="shared" si="7"/>
        <v>44.692610972037073</v>
      </c>
      <c r="R77" s="61">
        <f t="shared" si="8"/>
        <v>186.92882044097132</v>
      </c>
      <c r="S77" s="67">
        <f t="shared" si="13"/>
        <v>228.84140425293205</v>
      </c>
      <c r="T77" s="67">
        <f t="shared" si="14"/>
        <v>76.027692663842174</v>
      </c>
    </row>
    <row r="78" spans="1:20" x14ac:dyDescent="0.3">
      <c r="A78" s="27" t="str">
        <f t="shared" si="6"/>
        <v>3. rok</v>
      </c>
      <c r="B78" s="26">
        <v>32</v>
      </c>
      <c r="C78" s="52">
        <v>8</v>
      </c>
      <c r="D78" s="26">
        <v>3</v>
      </c>
      <c r="E78" s="27">
        <f t="shared" si="0"/>
        <v>100</v>
      </c>
      <c r="F78" s="27">
        <f t="shared" si="1"/>
        <v>0</v>
      </c>
      <c r="G78" s="26">
        <f t="shared" si="9"/>
        <v>3200</v>
      </c>
      <c r="H78" s="26">
        <f t="shared" si="10"/>
        <v>3000</v>
      </c>
      <c r="I78" s="27">
        <f t="shared" si="2"/>
        <v>5</v>
      </c>
      <c r="J78" s="27">
        <f t="shared" si="3"/>
        <v>0</v>
      </c>
      <c r="K78" s="61">
        <f t="shared" si="15"/>
        <v>3253.3196122862491</v>
      </c>
      <c r="L78" s="61">
        <f t="shared" si="16"/>
        <v>3204.4569289533965</v>
      </c>
      <c r="M78" s="59">
        <f>K78*urok_pa_A/12</f>
        <v>18.977697738336456</v>
      </c>
      <c r="N78" s="59">
        <f>L78*urok_pa_B/12</f>
        <v>18.692665418894816</v>
      </c>
      <c r="O78" s="61">
        <f t="shared" si="4"/>
        <v>4.8799794184293734</v>
      </c>
      <c r="P78" s="62">
        <f t="shared" si="5"/>
        <v>1.0681523096511321</v>
      </c>
      <c r="Q78" s="61">
        <f t="shared" si="7"/>
        <v>53.319612286249139</v>
      </c>
      <c r="R78" s="61">
        <f t="shared" si="8"/>
        <v>204.45692895339653</v>
      </c>
      <c r="S78" s="67">
        <f t="shared" si="13"/>
        <v>238.72138367136142</v>
      </c>
      <c r="T78" s="67">
        <f t="shared" si="14"/>
        <v>77.0958449734933</v>
      </c>
    </row>
    <row r="79" spans="1:20" x14ac:dyDescent="0.3">
      <c r="A79" s="27" t="str">
        <f t="shared" si="6"/>
        <v>3. rok</v>
      </c>
      <c r="B79" s="26">
        <v>33</v>
      </c>
      <c r="C79" s="52">
        <v>9</v>
      </c>
      <c r="D79" s="26">
        <v>3</v>
      </c>
      <c r="E79" s="27">
        <f t="shared" ref="E79:E110" si="17">vklad_A</f>
        <v>100</v>
      </c>
      <c r="F79" s="27">
        <f t="shared" ref="F79:F110" si="18">IF(MOD(B79,periodicita_investicie)=0,vklad_B,0)</f>
        <v>300</v>
      </c>
      <c r="G79" s="26">
        <f t="shared" si="9"/>
        <v>3300</v>
      </c>
      <c r="H79" s="26">
        <f t="shared" si="10"/>
        <v>3300</v>
      </c>
      <c r="I79" s="27">
        <f t="shared" ref="I79:I110" si="19">E79*poplatok_percentualny_A + IF(E79=0,0,poplatok_transakcia_A)</f>
        <v>5</v>
      </c>
      <c r="J79" s="27">
        <f t="shared" ref="J79:J110" si="20">F79*poplatok_percentualny_B+IF(F79=0,0,poplatok_transakcia_B)</f>
        <v>6</v>
      </c>
      <c r="K79" s="61">
        <f t="shared" si="15"/>
        <v>3362.4173306061562</v>
      </c>
      <c r="L79" s="61">
        <f t="shared" si="16"/>
        <v>3516.0814420626402</v>
      </c>
      <c r="M79" s="59">
        <f>K79*urok_pa_A/12</f>
        <v>19.614101095202582</v>
      </c>
      <c r="N79" s="59">
        <f>L79*urok_pa_B/12</f>
        <v>20.510475078698736</v>
      </c>
      <c r="O79" s="61">
        <f t="shared" ref="O79:O110" si="21">K79*manazersky_poplatok_A/12</f>
        <v>5.0436259959092338</v>
      </c>
      <c r="P79" s="62">
        <f t="shared" ref="P79:P110" si="22">L79*manazersky_poplatok_B/12</f>
        <v>1.1720271473542134</v>
      </c>
      <c r="Q79" s="61">
        <f t="shared" si="7"/>
        <v>62.417330606156156</v>
      </c>
      <c r="R79" s="61">
        <f t="shared" si="8"/>
        <v>216.08144206264024</v>
      </c>
      <c r="S79" s="67">
        <f t="shared" si="13"/>
        <v>248.76500966727065</v>
      </c>
      <c r="T79" s="67">
        <f t="shared" si="14"/>
        <v>84.267872120847514</v>
      </c>
    </row>
    <row r="80" spans="1:20" x14ac:dyDescent="0.3">
      <c r="A80" s="27" t="str">
        <f t="shared" si="6"/>
        <v>3. rok</v>
      </c>
      <c r="B80" s="26">
        <v>34</v>
      </c>
      <c r="C80" s="52">
        <v>10</v>
      </c>
      <c r="D80" s="26">
        <v>3</v>
      </c>
      <c r="E80" s="27">
        <f t="shared" si="17"/>
        <v>100</v>
      </c>
      <c r="F80" s="27">
        <f t="shared" si="18"/>
        <v>0</v>
      </c>
      <c r="G80" s="26">
        <f t="shared" si="9"/>
        <v>3400</v>
      </c>
      <c r="H80" s="26">
        <f t="shared" si="10"/>
        <v>3300</v>
      </c>
      <c r="I80" s="27">
        <f t="shared" si="19"/>
        <v>5</v>
      </c>
      <c r="J80" s="27">
        <f t="shared" si="20"/>
        <v>0</v>
      </c>
      <c r="K80" s="61">
        <f t="shared" si="15"/>
        <v>3471.9878057054493</v>
      </c>
      <c r="L80" s="61">
        <f t="shared" si="16"/>
        <v>3535.4198899939847</v>
      </c>
      <c r="M80" s="59">
        <f>K80*urok_pa_A/12</f>
        <v>20.253262199948455</v>
      </c>
      <c r="N80" s="59">
        <f>L80*urok_pa_B/12</f>
        <v>20.62328269163158</v>
      </c>
      <c r="O80" s="61">
        <f t="shared" si="21"/>
        <v>5.2079817085581732</v>
      </c>
      <c r="P80" s="62">
        <f t="shared" si="22"/>
        <v>1.1784732966646616</v>
      </c>
      <c r="Q80" s="61">
        <f t="shared" si="7"/>
        <v>71.987805705449318</v>
      </c>
      <c r="R80" s="61">
        <f t="shared" si="8"/>
        <v>235.41988999398473</v>
      </c>
      <c r="S80" s="67">
        <f t="shared" si="13"/>
        <v>258.97299137582883</v>
      </c>
      <c r="T80" s="67">
        <f t="shared" si="14"/>
        <v>85.446345417512177</v>
      </c>
    </row>
    <row r="81" spans="1:20" x14ac:dyDescent="0.3">
      <c r="A81" s="27" t="str">
        <f t="shared" si="6"/>
        <v>3. rok</v>
      </c>
      <c r="B81" s="26">
        <v>35</v>
      </c>
      <c r="C81" s="52">
        <v>11</v>
      </c>
      <c r="D81" s="26">
        <v>3</v>
      </c>
      <c r="E81" s="27">
        <f t="shared" si="17"/>
        <v>100</v>
      </c>
      <c r="F81" s="27">
        <f t="shared" si="18"/>
        <v>0</v>
      </c>
      <c r="G81" s="26">
        <f t="shared" si="9"/>
        <v>3500</v>
      </c>
      <c r="H81" s="26">
        <f t="shared" si="10"/>
        <v>3300</v>
      </c>
      <c r="I81" s="27">
        <f t="shared" si="19"/>
        <v>5</v>
      </c>
      <c r="J81" s="27">
        <f t="shared" si="20"/>
        <v>0</v>
      </c>
      <c r="K81" s="61">
        <f t="shared" si="15"/>
        <v>3582.0330861968396</v>
      </c>
      <c r="L81" s="61">
        <f t="shared" si="16"/>
        <v>3554.8646993889515</v>
      </c>
      <c r="M81" s="59">
        <f>K81*urok_pa_A/12</f>
        <v>20.895193002814899</v>
      </c>
      <c r="N81" s="59">
        <f>L81*urok_pa_B/12</f>
        <v>20.736710746435552</v>
      </c>
      <c r="O81" s="61">
        <f t="shared" si="21"/>
        <v>5.3730496292952594</v>
      </c>
      <c r="P81" s="62">
        <f t="shared" si="22"/>
        <v>1.1849548997963171</v>
      </c>
      <c r="Q81" s="61">
        <f t="shared" si="7"/>
        <v>82.033086196839577</v>
      </c>
      <c r="R81" s="61">
        <f t="shared" si="8"/>
        <v>254.86469938895152</v>
      </c>
      <c r="S81" s="67">
        <f t="shared" si="13"/>
        <v>269.34604100512411</v>
      </c>
      <c r="T81" s="67">
        <f t="shared" si="14"/>
        <v>86.631300317308501</v>
      </c>
    </row>
    <row r="82" spans="1:20" x14ac:dyDescent="0.3">
      <c r="A82" s="27" t="str">
        <f t="shared" si="6"/>
        <v>3. rok</v>
      </c>
      <c r="B82" s="26">
        <v>36</v>
      </c>
      <c r="C82" s="52">
        <v>12</v>
      </c>
      <c r="D82" s="26">
        <v>3</v>
      </c>
      <c r="E82" s="27">
        <f t="shared" si="17"/>
        <v>100</v>
      </c>
      <c r="F82" s="27">
        <f t="shared" si="18"/>
        <v>300</v>
      </c>
      <c r="G82" s="26">
        <f t="shared" si="9"/>
        <v>3600</v>
      </c>
      <c r="H82" s="26">
        <f t="shared" si="10"/>
        <v>3600</v>
      </c>
      <c r="I82" s="27">
        <f t="shared" si="19"/>
        <v>5</v>
      </c>
      <c r="J82" s="27">
        <f t="shared" si="20"/>
        <v>6</v>
      </c>
      <c r="K82" s="61">
        <f t="shared" si="15"/>
        <v>3692.5552295703592</v>
      </c>
      <c r="L82" s="61">
        <f t="shared" si="16"/>
        <v>3868.416455235591</v>
      </c>
      <c r="M82" s="59">
        <f>K82*urok_pa_A/12</f>
        <v>21.539905505827097</v>
      </c>
      <c r="N82" s="59">
        <f>L82*urok_pa_B/12</f>
        <v>22.565762655540951</v>
      </c>
      <c r="O82" s="61">
        <f t="shared" si="21"/>
        <v>5.5388328443555386</v>
      </c>
      <c r="P82" s="62">
        <f t="shared" si="22"/>
        <v>1.289472151745197</v>
      </c>
      <c r="Q82" s="61">
        <f t="shared" si="7"/>
        <v>92.555229570359188</v>
      </c>
      <c r="R82" s="61">
        <f t="shared" si="8"/>
        <v>268.416455235591</v>
      </c>
      <c r="S82" s="67">
        <f t="shared" si="13"/>
        <v>279.88487384947962</v>
      </c>
      <c r="T82" s="67">
        <f t="shared" si="14"/>
        <v>93.920772469053702</v>
      </c>
    </row>
    <row r="83" spans="1:20" x14ac:dyDescent="0.3">
      <c r="A83" s="27" t="str">
        <f t="shared" si="6"/>
        <v>4. rok</v>
      </c>
      <c r="B83" s="26">
        <v>37</v>
      </c>
      <c r="C83" s="52">
        <v>1</v>
      </c>
      <c r="D83" s="26">
        <v>4</v>
      </c>
      <c r="E83" s="27">
        <f t="shared" si="17"/>
        <v>100</v>
      </c>
      <c r="F83" s="27">
        <f t="shared" si="18"/>
        <v>0</v>
      </c>
      <c r="G83" s="26">
        <f t="shared" ref="G83:G146" si="23">G82+E83</f>
        <v>3700</v>
      </c>
      <c r="H83" s="26">
        <f t="shared" ref="H83:H146" si="24">H82+F83</f>
        <v>3600</v>
      </c>
      <c r="I83" s="27">
        <f t="shared" si="19"/>
        <v>5</v>
      </c>
      <c r="J83" s="27">
        <f t="shared" si="20"/>
        <v>0</v>
      </c>
      <c r="K83" s="61">
        <f t="shared" ref="K83:K146" si="25">K82-I82+E83+M82-O82</f>
        <v>3803.5563022318306</v>
      </c>
      <c r="L83" s="61">
        <f t="shared" ref="L83:L146" si="26">L82+F83-J83+N82-P82</f>
        <v>3889.6927457393867</v>
      </c>
      <c r="M83" s="59">
        <f>K83*urok_pa_A/12</f>
        <v>22.187411763019014</v>
      </c>
      <c r="N83" s="59">
        <f>L83*urok_pa_B/12</f>
        <v>22.689874350146425</v>
      </c>
      <c r="O83" s="61">
        <f t="shared" si="21"/>
        <v>5.7053344533477457</v>
      </c>
      <c r="P83" s="62">
        <f t="shared" si="22"/>
        <v>1.2965642485797957</v>
      </c>
      <c r="Q83" s="61">
        <f t="shared" si="7"/>
        <v>103.55630223183061</v>
      </c>
      <c r="R83" s="61">
        <f t="shared" si="8"/>
        <v>289.69274573938674</v>
      </c>
      <c r="S83" s="67">
        <f t="shared" si="13"/>
        <v>290.59020830282736</v>
      </c>
      <c r="T83" s="67">
        <f t="shared" si="14"/>
        <v>95.217336717633501</v>
      </c>
    </row>
    <row r="84" spans="1:20" x14ac:dyDescent="0.3">
      <c r="A84" s="27" t="str">
        <f t="shared" si="6"/>
        <v>4. rok</v>
      </c>
      <c r="B84" s="26">
        <v>38</v>
      </c>
      <c r="C84" s="52">
        <v>2</v>
      </c>
      <c r="D84" s="26">
        <v>4</v>
      </c>
      <c r="E84" s="27">
        <f t="shared" si="17"/>
        <v>100</v>
      </c>
      <c r="F84" s="27">
        <f t="shared" si="18"/>
        <v>0</v>
      </c>
      <c r="G84" s="26">
        <f t="shared" si="23"/>
        <v>3800</v>
      </c>
      <c r="H84" s="26">
        <f t="shared" si="24"/>
        <v>3600</v>
      </c>
      <c r="I84" s="27">
        <f t="shared" si="19"/>
        <v>5</v>
      </c>
      <c r="J84" s="27">
        <f t="shared" si="20"/>
        <v>0</v>
      </c>
      <c r="K84" s="61">
        <f t="shared" si="25"/>
        <v>3915.0383795415019</v>
      </c>
      <c r="L84" s="61">
        <f t="shared" si="26"/>
        <v>3911.0860558409536</v>
      </c>
      <c r="M84" s="59">
        <f>K84*urok_pa_A/12</f>
        <v>22.837723880658761</v>
      </c>
      <c r="N84" s="59">
        <f>L84*urok_pa_B/12</f>
        <v>22.814668659072229</v>
      </c>
      <c r="O84" s="61">
        <f t="shared" si="21"/>
        <v>5.8725575693122529</v>
      </c>
      <c r="P84" s="62">
        <f t="shared" si="22"/>
        <v>1.3036953519469845</v>
      </c>
      <c r="Q84" s="61">
        <f t="shared" si="7"/>
        <v>115.03837954150185</v>
      </c>
      <c r="R84" s="61">
        <f t="shared" si="8"/>
        <v>311.08605584095358</v>
      </c>
      <c r="S84" s="67">
        <f t="shared" si="13"/>
        <v>301.46276587213964</v>
      </c>
      <c r="T84" s="67">
        <f t="shared" si="14"/>
        <v>96.521032069580485</v>
      </c>
    </row>
    <row r="85" spans="1:20" x14ac:dyDescent="0.3">
      <c r="A85" s="27" t="str">
        <f t="shared" si="6"/>
        <v>4. rok</v>
      </c>
      <c r="B85" s="26">
        <v>39</v>
      </c>
      <c r="C85" s="52">
        <v>3</v>
      </c>
      <c r="D85" s="26">
        <v>4</v>
      </c>
      <c r="E85" s="27">
        <f t="shared" si="17"/>
        <v>100</v>
      </c>
      <c r="F85" s="27">
        <f t="shared" si="18"/>
        <v>300</v>
      </c>
      <c r="G85" s="26">
        <f t="shared" si="23"/>
        <v>3900</v>
      </c>
      <c r="H85" s="26">
        <f t="shared" si="24"/>
        <v>3900</v>
      </c>
      <c r="I85" s="27">
        <f t="shared" si="19"/>
        <v>5</v>
      </c>
      <c r="J85" s="27">
        <f t="shared" si="20"/>
        <v>6</v>
      </c>
      <c r="K85" s="61">
        <f t="shared" si="25"/>
        <v>4027.0035458528482</v>
      </c>
      <c r="L85" s="61">
        <f t="shared" si="26"/>
        <v>4226.5970291480789</v>
      </c>
      <c r="M85" s="59">
        <f>K85*urok_pa_A/12</f>
        <v>23.490854017474948</v>
      </c>
      <c r="N85" s="59">
        <f>L85*urok_pa_B/12</f>
        <v>24.655149336697132</v>
      </c>
      <c r="O85" s="61">
        <f t="shared" si="21"/>
        <v>6.0405053187792719</v>
      </c>
      <c r="P85" s="62">
        <f t="shared" si="22"/>
        <v>1.4088656763826932</v>
      </c>
      <c r="Q85" s="61">
        <f t="shared" si="7"/>
        <v>127.00354585284822</v>
      </c>
      <c r="R85" s="61">
        <f t="shared" si="8"/>
        <v>326.59702914807895</v>
      </c>
      <c r="S85" s="67">
        <f t="shared" si="13"/>
        <v>312.50327119091889</v>
      </c>
      <c r="T85" s="67">
        <f t="shared" si="14"/>
        <v>103.92989774596317</v>
      </c>
    </row>
    <row r="86" spans="1:20" x14ac:dyDescent="0.3">
      <c r="A86" s="27" t="str">
        <f t="shared" si="6"/>
        <v>4. rok</v>
      </c>
      <c r="B86" s="26">
        <v>40</v>
      </c>
      <c r="C86" s="52">
        <v>4</v>
      </c>
      <c r="D86" s="26">
        <v>4</v>
      </c>
      <c r="E86" s="27">
        <f t="shared" si="17"/>
        <v>100</v>
      </c>
      <c r="F86" s="27">
        <f t="shared" si="18"/>
        <v>0</v>
      </c>
      <c r="G86" s="26">
        <f t="shared" si="23"/>
        <v>4000</v>
      </c>
      <c r="H86" s="26">
        <f t="shared" si="24"/>
        <v>3900</v>
      </c>
      <c r="I86" s="27">
        <f t="shared" si="19"/>
        <v>5</v>
      </c>
      <c r="J86" s="27">
        <f t="shared" si="20"/>
        <v>0</v>
      </c>
      <c r="K86" s="61">
        <f t="shared" si="25"/>
        <v>4139.4538945515433</v>
      </c>
      <c r="L86" s="61">
        <f t="shared" si="26"/>
        <v>4249.8433128083934</v>
      </c>
      <c r="M86" s="59">
        <f>K86*urok_pa_A/12</f>
        <v>24.146814384884006</v>
      </c>
      <c r="N86" s="59">
        <f>L86*urok_pa_B/12</f>
        <v>24.790752658048962</v>
      </c>
      <c r="O86" s="61">
        <f t="shared" si="21"/>
        <v>6.2091808418273144</v>
      </c>
      <c r="P86" s="62">
        <f t="shared" si="22"/>
        <v>1.4166144376027978</v>
      </c>
      <c r="Q86" s="61">
        <f t="shared" si="7"/>
        <v>139.45389455154327</v>
      </c>
      <c r="R86" s="61">
        <f t="shared" si="8"/>
        <v>349.84331280839342</v>
      </c>
      <c r="S86" s="67">
        <f t="shared" si="13"/>
        <v>323.71245203274623</v>
      </c>
      <c r="T86" s="67">
        <f t="shared" si="14"/>
        <v>105.34651218356598</v>
      </c>
    </row>
    <row r="87" spans="1:20" x14ac:dyDescent="0.3">
      <c r="A87" s="27" t="str">
        <f t="shared" si="6"/>
        <v>4. rok</v>
      </c>
      <c r="B87" s="26">
        <v>41</v>
      </c>
      <c r="C87" s="52">
        <v>5</v>
      </c>
      <c r="D87" s="26">
        <v>4</v>
      </c>
      <c r="E87" s="27">
        <f t="shared" si="17"/>
        <v>100</v>
      </c>
      <c r="F87" s="27">
        <f t="shared" si="18"/>
        <v>0</v>
      </c>
      <c r="G87" s="26">
        <f t="shared" si="23"/>
        <v>4100</v>
      </c>
      <c r="H87" s="26">
        <f t="shared" si="24"/>
        <v>3900</v>
      </c>
      <c r="I87" s="27">
        <f t="shared" si="19"/>
        <v>5</v>
      </c>
      <c r="J87" s="27">
        <f t="shared" si="20"/>
        <v>0</v>
      </c>
      <c r="K87" s="61">
        <f t="shared" si="25"/>
        <v>4252.3915280946003</v>
      </c>
      <c r="L87" s="61">
        <f t="shared" si="26"/>
        <v>4273.2174510288396</v>
      </c>
      <c r="M87" s="59">
        <f>K87*urok_pa_A/12</f>
        <v>24.805617247218503</v>
      </c>
      <c r="N87" s="59">
        <f>L87*urok_pa_B/12</f>
        <v>24.927101797668232</v>
      </c>
      <c r="O87" s="61">
        <f t="shared" si="21"/>
        <v>6.3785872921419005</v>
      </c>
      <c r="P87" s="62">
        <f t="shared" si="22"/>
        <v>1.4244058170096132</v>
      </c>
      <c r="Q87" s="61">
        <f t="shared" si="7"/>
        <v>152.39152809460029</v>
      </c>
      <c r="R87" s="61">
        <f t="shared" si="8"/>
        <v>373.2174510288396</v>
      </c>
      <c r="S87" s="67">
        <f t="shared" si="13"/>
        <v>335.09103932488813</v>
      </c>
      <c r="T87" s="67">
        <f t="shared" si="14"/>
        <v>106.77091800057559</v>
      </c>
    </row>
    <row r="88" spans="1:20" x14ac:dyDescent="0.3">
      <c r="A88" s="27" t="str">
        <f t="shared" si="6"/>
        <v>4. rok</v>
      </c>
      <c r="B88" s="26">
        <v>42</v>
      </c>
      <c r="C88" s="52">
        <v>6</v>
      </c>
      <c r="D88" s="26">
        <v>4</v>
      </c>
      <c r="E88" s="27">
        <f t="shared" si="17"/>
        <v>100</v>
      </c>
      <c r="F88" s="27">
        <f t="shared" si="18"/>
        <v>300</v>
      </c>
      <c r="G88" s="26">
        <f t="shared" si="23"/>
        <v>4200</v>
      </c>
      <c r="H88" s="26">
        <f t="shared" si="24"/>
        <v>4200</v>
      </c>
      <c r="I88" s="27">
        <f t="shared" si="19"/>
        <v>5</v>
      </c>
      <c r="J88" s="27">
        <f t="shared" si="20"/>
        <v>6</v>
      </c>
      <c r="K88" s="61">
        <f t="shared" si="25"/>
        <v>4365.8185580496774</v>
      </c>
      <c r="L88" s="61">
        <f t="shared" si="26"/>
        <v>4590.7201470094979</v>
      </c>
      <c r="M88" s="59">
        <f>K88*urok_pa_A/12</f>
        <v>25.467274921956456</v>
      </c>
      <c r="N88" s="59">
        <f>L88*urok_pa_B/12</f>
        <v>26.779200857555406</v>
      </c>
      <c r="O88" s="61">
        <f t="shared" si="21"/>
        <v>6.5487278370745159</v>
      </c>
      <c r="P88" s="62">
        <f t="shared" si="22"/>
        <v>1.530240049003166</v>
      </c>
      <c r="Q88" s="61">
        <f t="shared" si="7"/>
        <v>165.81855804967745</v>
      </c>
      <c r="R88" s="61">
        <f t="shared" si="8"/>
        <v>390.72014700949785</v>
      </c>
      <c r="S88" s="67">
        <f t="shared" si="13"/>
        <v>346.63976716196265</v>
      </c>
      <c r="T88" s="67">
        <f t="shared" si="14"/>
        <v>114.30115804957876</v>
      </c>
    </row>
    <row r="89" spans="1:20" x14ac:dyDescent="0.3">
      <c r="A89" s="27" t="str">
        <f t="shared" si="6"/>
        <v>4. rok</v>
      </c>
      <c r="B89" s="26">
        <v>43</v>
      </c>
      <c r="C89" s="52">
        <v>7</v>
      </c>
      <c r="D89" s="26">
        <v>4</v>
      </c>
      <c r="E89" s="27">
        <f t="shared" si="17"/>
        <v>100</v>
      </c>
      <c r="F89" s="27">
        <f t="shared" si="18"/>
        <v>0</v>
      </c>
      <c r="G89" s="26">
        <f t="shared" si="23"/>
        <v>4300</v>
      </c>
      <c r="H89" s="26">
        <f t="shared" si="24"/>
        <v>4200</v>
      </c>
      <c r="I89" s="27">
        <f t="shared" si="19"/>
        <v>5</v>
      </c>
      <c r="J89" s="27">
        <f t="shared" si="20"/>
        <v>0</v>
      </c>
      <c r="K89" s="61">
        <f t="shared" si="25"/>
        <v>4479.737105134559</v>
      </c>
      <c r="L89" s="61">
        <f t="shared" si="26"/>
        <v>4615.9691078180504</v>
      </c>
      <c r="M89" s="59">
        <f>K89*urok_pa_A/12</f>
        <v>26.131799779951596</v>
      </c>
      <c r="N89" s="59">
        <f>L89*urok_pa_B/12</f>
        <v>26.926486462271964</v>
      </c>
      <c r="O89" s="61">
        <f t="shared" si="21"/>
        <v>6.7196056577018375</v>
      </c>
      <c r="P89" s="62">
        <f t="shared" si="22"/>
        <v>1.5386563692726833</v>
      </c>
      <c r="Q89" s="61">
        <f t="shared" si="7"/>
        <v>179.73710513455899</v>
      </c>
      <c r="R89" s="61">
        <f t="shared" si="8"/>
        <v>415.96910781805036</v>
      </c>
      <c r="S89" s="67">
        <f t="shared" si="13"/>
        <v>358.35937281966449</v>
      </c>
      <c r="T89" s="67">
        <f t="shared" si="14"/>
        <v>115.83981441885145</v>
      </c>
    </row>
    <row r="90" spans="1:20" x14ac:dyDescent="0.3">
      <c r="A90" s="27" t="str">
        <f t="shared" si="6"/>
        <v>4. rok</v>
      </c>
      <c r="B90" s="26">
        <v>44</v>
      </c>
      <c r="C90" s="52">
        <v>8</v>
      </c>
      <c r="D90" s="26">
        <v>4</v>
      </c>
      <c r="E90" s="27">
        <f t="shared" si="17"/>
        <v>100</v>
      </c>
      <c r="F90" s="27">
        <f t="shared" si="18"/>
        <v>0</v>
      </c>
      <c r="G90" s="26">
        <f t="shared" si="23"/>
        <v>4400</v>
      </c>
      <c r="H90" s="26">
        <f t="shared" si="24"/>
        <v>4200</v>
      </c>
      <c r="I90" s="27">
        <f t="shared" si="19"/>
        <v>5</v>
      </c>
      <c r="J90" s="27">
        <f t="shared" si="20"/>
        <v>0</v>
      </c>
      <c r="K90" s="61">
        <f t="shared" si="25"/>
        <v>4594.1492992568083</v>
      </c>
      <c r="L90" s="61">
        <f t="shared" si="26"/>
        <v>4641.3569379110495</v>
      </c>
      <c r="M90" s="59">
        <f>K90*urok_pa_A/12</f>
        <v>26.799204245664715</v>
      </c>
      <c r="N90" s="59">
        <f>L90*urok_pa_B/12</f>
        <v>27.07458213781446</v>
      </c>
      <c r="O90" s="61">
        <f t="shared" si="21"/>
        <v>6.8912239488852123</v>
      </c>
      <c r="P90" s="62">
        <f t="shared" si="22"/>
        <v>1.547118979303683</v>
      </c>
      <c r="Q90" s="61">
        <f t="shared" si="7"/>
        <v>194.14929925680826</v>
      </c>
      <c r="R90" s="61">
        <f t="shared" si="8"/>
        <v>441.3569379110495</v>
      </c>
      <c r="S90" s="67">
        <f t="shared" si="13"/>
        <v>370.25059676854971</v>
      </c>
      <c r="T90" s="67">
        <f t="shared" si="14"/>
        <v>117.38693339815514</v>
      </c>
    </row>
    <row r="91" spans="1:20" x14ac:dyDescent="0.3">
      <c r="A91" s="27" t="str">
        <f t="shared" si="6"/>
        <v>4. rok</v>
      </c>
      <c r="B91" s="26">
        <v>45</v>
      </c>
      <c r="C91" s="52">
        <v>9</v>
      </c>
      <c r="D91" s="26">
        <v>4</v>
      </c>
      <c r="E91" s="27">
        <f t="shared" si="17"/>
        <v>100</v>
      </c>
      <c r="F91" s="27">
        <f t="shared" si="18"/>
        <v>300</v>
      </c>
      <c r="G91" s="26">
        <f t="shared" si="23"/>
        <v>4500</v>
      </c>
      <c r="H91" s="26">
        <f t="shared" si="24"/>
        <v>4500</v>
      </c>
      <c r="I91" s="27">
        <f t="shared" si="19"/>
        <v>5</v>
      </c>
      <c r="J91" s="27">
        <f t="shared" si="20"/>
        <v>6</v>
      </c>
      <c r="K91" s="61">
        <f t="shared" si="25"/>
        <v>4709.0572795535873</v>
      </c>
      <c r="L91" s="61">
        <f t="shared" si="26"/>
        <v>4960.8844010695602</v>
      </c>
      <c r="M91" s="59">
        <f>K91*urok_pa_A/12</f>
        <v>27.469500797395927</v>
      </c>
      <c r="N91" s="59">
        <f>L91*urok_pa_B/12</f>
        <v>28.938492339572438</v>
      </c>
      <c r="O91" s="61">
        <f t="shared" si="21"/>
        <v>7.0635859193303796</v>
      </c>
      <c r="P91" s="62">
        <f t="shared" si="22"/>
        <v>1.6536281336898535</v>
      </c>
      <c r="Q91" s="61">
        <f t="shared" si="7"/>
        <v>209.05727955358725</v>
      </c>
      <c r="R91" s="61">
        <f t="shared" si="8"/>
        <v>460.88440106956023</v>
      </c>
      <c r="S91" s="67">
        <f t="shared" si="13"/>
        <v>382.31418268788008</v>
      </c>
      <c r="T91" s="67">
        <f t="shared" si="14"/>
        <v>125.04056153184499</v>
      </c>
    </row>
    <row r="92" spans="1:20" x14ac:dyDescent="0.3">
      <c r="A92" s="27" t="str">
        <f t="shared" si="6"/>
        <v>4. rok</v>
      </c>
      <c r="B92" s="26">
        <v>46</v>
      </c>
      <c r="C92" s="52">
        <v>10</v>
      </c>
      <c r="D92" s="26">
        <v>4</v>
      </c>
      <c r="E92" s="27">
        <f t="shared" si="17"/>
        <v>100</v>
      </c>
      <c r="F92" s="27">
        <f t="shared" si="18"/>
        <v>0</v>
      </c>
      <c r="G92" s="26">
        <f t="shared" si="23"/>
        <v>4600</v>
      </c>
      <c r="H92" s="26">
        <f t="shared" si="24"/>
        <v>4500</v>
      </c>
      <c r="I92" s="27">
        <f t="shared" si="19"/>
        <v>5</v>
      </c>
      <c r="J92" s="27">
        <f t="shared" si="20"/>
        <v>0</v>
      </c>
      <c r="K92" s="61">
        <f t="shared" si="25"/>
        <v>4824.4631944316525</v>
      </c>
      <c r="L92" s="61">
        <f t="shared" si="26"/>
        <v>4988.1692652754427</v>
      </c>
      <c r="M92" s="59">
        <f>K92*urok_pa_A/12</f>
        <v>28.142701967517976</v>
      </c>
      <c r="N92" s="59">
        <f>L92*urok_pa_B/12</f>
        <v>29.097654047440088</v>
      </c>
      <c r="O92" s="61">
        <f t="shared" si="21"/>
        <v>7.2366947916474773</v>
      </c>
      <c r="P92" s="62">
        <f t="shared" si="22"/>
        <v>1.6627230884251476</v>
      </c>
      <c r="Q92" s="61">
        <f t="shared" si="7"/>
        <v>224.46319443165248</v>
      </c>
      <c r="R92" s="61">
        <f t="shared" si="8"/>
        <v>488.16926527544274</v>
      </c>
      <c r="S92" s="67">
        <f t="shared" si="13"/>
        <v>394.55087747952757</v>
      </c>
      <c r="T92" s="67">
        <f t="shared" si="14"/>
        <v>126.70328462027014</v>
      </c>
    </row>
    <row r="93" spans="1:20" x14ac:dyDescent="0.3">
      <c r="A93" s="27" t="str">
        <f t="shared" si="6"/>
        <v>4. rok</v>
      </c>
      <c r="B93" s="26">
        <v>47</v>
      </c>
      <c r="C93" s="52">
        <v>11</v>
      </c>
      <c r="D93" s="26">
        <v>4</v>
      </c>
      <c r="E93" s="27">
        <f t="shared" si="17"/>
        <v>100</v>
      </c>
      <c r="F93" s="27">
        <f t="shared" si="18"/>
        <v>0</v>
      </c>
      <c r="G93" s="26">
        <f t="shared" si="23"/>
        <v>4700</v>
      </c>
      <c r="H93" s="26">
        <f t="shared" si="24"/>
        <v>4500</v>
      </c>
      <c r="I93" s="27">
        <f t="shared" si="19"/>
        <v>5</v>
      </c>
      <c r="J93" s="27">
        <f t="shared" si="20"/>
        <v>0</v>
      </c>
      <c r="K93" s="61">
        <f t="shared" si="25"/>
        <v>4940.3692016075238</v>
      </c>
      <c r="L93" s="61">
        <f t="shared" si="26"/>
        <v>5015.604196234458</v>
      </c>
      <c r="M93" s="59">
        <f>K93*urok_pa_A/12</f>
        <v>28.818820342710556</v>
      </c>
      <c r="N93" s="59">
        <f>L93*urok_pa_B/12</f>
        <v>29.25769114470101</v>
      </c>
      <c r="O93" s="61">
        <f t="shared" si="21"/>
        <v>7.4105538024112851</v>
      </c>
      <c r="P93" s="62">
        <f t="shared" si="22"/>
        <v>1.6718680654114859</v>
      </c>
      <c r="Q93" s="61">
        <f t="shared" si="7"/>
        <v>240.36920160752379</v>
      </c>
      <c r="R93" s="61">
        <f t="shared" si="8"/>
        <v>515.60419623445796</v>
      </c>
      <c r="S93" s="67">
        <f t="shared" si="13"/>
        <v>406.96143128193887</v>
      </c>
      <c r="T93" s="67">
        <f t="shared" si="14"/>
        <v>128.37515268568163</v>
      </c>
    </row>
    <row r="94" spans="1:20" x14ac:dyDescent="0.3">
      <c r="A94" s="27" t="str">
        <f t="shared" si="6"/>
        <v>4. rok</v>
      </c>
      <c r="B94" s="26">
        <v>48</v>
      </c>
      <c r="C94" s="52">
        <v>12</v>
      </c>
      <c r="D94" s="26">
        <v>4</v>
      </c>
      <c r="E94" s="27">
        <f t="shared" si="17"/>
        <v>100</v>
      </c>
      <c r="F94" s="27">
        <f t="shared" si="18"/>
        <v>300</v>
      </c>
      <c r="G94" s="26">
        <f t="shared" si="23"/>
        <v>4800</v>
      </c>
      <c r="H94" s="26">
        <f t="shared" si="24"/>
        <v>4800</v>
      </c>
      <c r="I94" s="27">
        <f t="shared" si="19"/>
        <v>5</v>
      </c>
      <c r="J94" s="27">
        <f t="shared" si="20"/>
        <v>6</v>
      </c>
      <c r="K94" s="61">
        <f t="shared" si="25"/>
        <v>5056.7774681478231</v>
      </c>
      <c r="L94" s="61">
        <f t="shared" si="26"/>
        <v>5337.1900193137481</v>
      </c>
      <c r="M94" s="59">
        <f>K94*urok_pa_A/12</f>
        <v>29.497868564195638</v>
      </c>
      <c r="N94" s="59">
        <f>L94*urok_pa_B/12</f>
        <v>31.133608445996867</v>
      </c>
      <c r="O94" s="61">
        <f t="shared" si="21"/>
        <v>7.5851662022217345</v>
      </c>
      <c r="P94" s="62">
        <f t="shared" si="22"/>
        <v>1.7790633397712494</v>
      </c>
      <c r="Q94" s="61">
        <f t="shared" si="7"/>
        <v>256.77746814782313</v>
      </c>
      <c r="R94" s="61">
        <f t="shared" si="8"/>
        <v>537.19001931374805</v>
      </c>
      <c r="S94" s="67">
        <f t="shared" si="13"/>
        <v>419.5465974841606</v>
      </c>
      <c r="T94" s="67">
        <f t="shared" si="14"/>
        <v>136.15421602545288</v>
      </c>
    </row>
    <row r="95" spans="1:20" x14ac:dyDescent="0.3">
      <c r="A95" s="27" t="str">
        <f t="shared" si="6"/>
        <v>5. rok</v>
      </c>
      <c r="B95" s="26">
        <v>49</v>
      </c>
      <c r="C95" s="52">
        <v>1</v>
      </c>
      <c r="D95" s="26">
        <v>5</v>
      </c>
      <c r="E95" s="27">
        <f t="shared" si="17"/>
        <v>100</v>
      </c>
      <c r="F95" s="27">
        <f t="shared" si="18"/>
        <v>0</v>
      </c>
      <c r="G95" s="26">
        <f t="shared" si="23"/>
        <v>4900</v>
      </c>
      <c r="H95" s="26">
        <f t="shared" si="24"/>
        <v>4800</v>
      </c>
      <c r="I95" s="27">
        <f t="shared" si="19"/>
        <v>5</v>
      </c>
      <c r="J95" s="27">
        <f t="shared" si="20"/>
        <v>0</v>
      </c>
      <c r="K95" s="61">
        <f t="shared" si="25"/>
        <v>5173.6901705097971</v>
      </c>
      <c r="L95" s="61">
        <f t="shared" si="26"/>
        <v>5366.5445644199744</v>
      </c>
      <c r="M95" s="59">
        <f>K95*urok_pa_A/12</f>
        <v>30.179859327973819</v>
      </c>
      <c r="N95" s="59">
        <f>L95*urok_pa_B/12</f>
        <v>31.304843292449856</v>
      </c>
      <c r="O95" s="61">
        <f t="shared" si="21"/>
        <v>7.7605352557646947</v>
      </c>
      <c r="P95" s="62">
        <f t="shared" si="22"/>
        <v>1.7888481881399916</v>
      </c>
      <c r="Q95" s="61">
        <f t="shared" si="7"/>
        <v>273.6901705097971</v>
      </c>
      <c r="R95" s="61">
        <f t="shared" si="8"/>
        <v>566.54456441997445</v>
      </c>
      <c r="S95" s="67">
        <f t="shared" si="13"/>
        <v>432.30713273992529</v>
      </c>
      <c r="T95" s="67">
        <f t="shared" si="14"/>
        <v>137.94306421359286</v>
      </c>
    </row>
    <row r="96" spans="1:20" x14ac:dyDescent="0.3">
      <c r="A96" s="27" t="str">
        <f t="shared" si="6"/>
        <v>5. rok</v>
      </c>
      <c r="B96" s="26">
        <v>50</v>
      </c>
      <c r="C96" s="52">
        <v>2</v>
      </c>
      <c r="D96" s="26">
        <v>5</v>
      </c>
      <c r="E96" s="27">
        <f t="shared" si="17"/>
        <v>100</v>
      </c>
      <c r="F96" s="27">
        <f t="shared" si="18"/>
        <v>0</v>
      </c>
      <c r="G96" s="26">
        <f t="shared" si="23"/>
        <v>5000</v>
      </c>
      <c r="H96" s="26">
        <f t="shared" si="24"/>
        <v>4800</v>
      </c>
      <c r="I96" s="27">
        <f t="shared" si="19"/>
        <v>5</v>
      </c>
      <c r="J96" s="27">
        <f t="shared" si="20"/>
        <v>0</v>
      </c>
      <c r="K96" s="61">
        <f t="shared" si="25"/>
        <v>5291.1094945820059</v>
      </c>
      <c r="L96" s="61">
        <f t="shared" si="26"/>
        <v>5396.0605595242841</v>
      </c>
      <c r="M96" s="59">
        <f>K96*urok_pa_A/12</f>
        <v>30.864805385061704</v>
      </c>
      <c r="N96" s="59">
        <f>L96*urok_pa_B/12</f>
        <v>31.477019930558328</v>
      </c>
      <c r="O96" s="61">
        <f t="shared" si="21"/>
        <v>7.9366642418730082</v>
      </c>
      <c r="P96" s="62">
        <f t="shared" si="22"/>
        <v>1.7986868531747613</v>
      </c>
      <c r="Q96" s="61">
        <f t="shared" si="7"/>
        <v>291.10949458200594</v>
      </c>
      <c r="R96" s="61">
        <f t="shared" si="8"/>
        <v>596.06055952428414</v>
      </c>
      <c r="S96" s="67">
        <f t="shared" si="13"/>
        <v>445.24379698179831</v>
      </c>
      <c r="T96" s="67">
        <f t="shared" si="14"/>
        <v>139.74175106676762</v>
      </c>
    </row>
    <row r="97" spans="1:20" x14ac:dyDescent="0.3">
      <c r="A97" s="27" t="str">
        <f t="shared" si="6"/>
        <v>5. rok</v>
      </c>
      <c r="B97" s="26">
        <v>51</v>
      </c>
      <c r="C97" s="52">
        <v>3</v>
      </c>
      <c r="D97" s="26">
        <v>5</v>
      </c>
      <c r="E97" s="27">
        <f t="shared" si="17"/>
        <v>100</v>
      </c>
      <c r="F97" s="27">
        <f t="shared" si="18"/>
        <v>300</v>
      </c>
      <c r="G97" s="26">
        <f t="shared" si="23"/>
        <v>5100</v>
      </c>
      <c r="H97" s="26">
        <f t="shared" si="24"/>
        <v>5100</v>
      </c>
      <c r="I97" s="27">
        <f t="shared" si="19"/>
        <v>5</v>
      </c>
      <c r="J97" s="27">
        <f t="shared" si="20"/>
        <v>6</v>
      </c>
      <c r="K97" s="61">
        <f t="shared" si="25"/>
        <v>5409.0376357251953</v>
      </c>
      <c r="L97" s="61">
        <f t="shared" si="26"/>
        <v>5719.7388926016683</v>
      </c>
      <c r="M97" s="59">
        <f>K97*urok_pa_A/12</f>
        <v>31.552719541730308</v>
      </c>
      <c r="N97" s="59">
        <f>L97*urok_pa_B/12</f>
        <v>33.365143540176398</v>
      </c>
      <c r="O97" s="61">
        <f t="shared" si="21"/>
        <v>8.1135564535877922</v>
      </c>
      <c r="P97" s="62">
        <f t="shared" si="22"/>
        <v>1.9065796308672229</v>
      </c>
      <c r="Q97" s="61">
        <f t="shared" si="7"/>
        <v>309.03763572519529</v>
      </c>
      <c r="R97" s="61">
        <f t="shared" si="8"/>
        <v>619.73889260166834</v>
      </c>
      <c r="S97" s="67">
        <f t="shared" si="13"/>
        <v>458.35735343538613</v>
      </c>
      <c r="T97" s="67">
        <f t="shared" si="14"/>
        <v>147.64833069763483</v>
      </c>
    </row>
    <row r="98" spans="1:20" x14ac:dyDescent="0.3">
      <c r="A98" s="27" t="str">
        <f t="shared" si="6"/>
        <v>5. rok</v>
      </c>
      <c r="B98" s="26">
        <v>52</v>
      </c>
      <c r="C98" s="52">
        <v>4</v>
      </c>
      <c r="D98" s="26">
        <v>5</v>
      </c>
      <c r="E98" s="27">
        <f t="shared" si="17"/>
        <v>100</v>
      </c>
      <c r="F98" s="27">
        <f t="shared" si="18"/>
        <v>0</v>
      </c>
      <c r="G98" s="26">
        <f t="shared" si="23"/>
        <v>5200</v>
      </c>
      <c r="H98" s="26">
        <f t="shared" si="24"/>
        <v>5100</v>
      </c>
      <c r="I98" s="27">
        <f t="shared" si="19"/>
        <v>5</v>
      </c>
      <c r="J98" s="27">
        <f t="shared" si="20"/>
        <v>0</v>
      </c>
      <c r="K98" s="61">
        <f t="shared" si="25"/>
        <v>5527.4767988133372</v>
      </c>
      <c r="L98" s="61">
        <f t="shared" si="26"/>
        <v>5751.1974565109776</v>
      </c>
      <c r="M98" s="59">
        <f>K98*urok_pa_A/12</f>
        <v>32.243614659744473</v>
      </c>
      <c r="N98" s="59">
        <f>L98*urok_pa_B/12</f>
        <v>33.548651829647376</v>
      </c>
      <c r="O98" s="61">
        <f t="shared" si="21"/>
        <v>8.2912151982200051</v>
      </c>
      <c r="P98" s="62">
        <f t="shared" si="22"/>
        <v>1.9170658188369927</v>
      </c>
      <c r="Q98" s="61">
        <f t="shared" si="7"/>
        <v>327.47679881333715</v>
      </c>
      <c r="R98" s="61">
        <f t="shared" si="8"/>
        <v>651.19745651097764</v>
      </c>
      <c r="S98" s="67">
        <f t="shared" si="13"/>
        <v>471.64856863360615</v>
      </c>
      <c r="T98" s="67">
        <f t="shared" si="14"/>
        <v>149.56539651647182</v>
      </c>
    </row>
    <row r="99" spans="1:20" x14ac:dyDescent="0.3">
      <c r="A99" s="27" t="str">
        <f t="shared" si="6"/>
        <v>5. rok</v>
      </c>
      <c r="B99" s="26">
        <v>53</v>
      </c>
      <c r="C99" s="52">
        <v>5</v>
      </c>
      <c r="D99" s="26">
        <v>5</v>
      </c>
      <c r="E99" s="27">
        <f t="shared" si="17"/>
        <v>100</v>
      </c>
      <c r="F99" s="27">
        <f t="shared" si="18"/>
        <v>0</v>
      </c>
      <c r="G99" s="26">
        <f t="shared" si="23"/>
        <v>5300</v>
      </c>
      <c r="H99" s="26">
        <f t="shared" si="24"/>
        <v>5100</v>
      </c>
      <c r="I99" s="27">
        <f t="shared" si="19"/>
        <v>5</v>
      </c>
      <c r="J99" s="27">
        <f t="shared" si="20"/>
        <v>0</v>
      </c>
      <c r="K99" s="61">
        <f t="shared" si="25"/>
        <v>5646.4291982748618</v>
      </c>
      <c r="L99" s="61">
        <f t="shared" si="26"/>
        <v>5782.8290425217883</v>
      </c>
      <c r="M99" s="59">
        <f>K99*urok_pa_A/12</f>
        <v>32.937503656603361</v>
      </c>
      <c r="N99" s="59">
        <f>L99*urok_pa_B/12</f>
        <v>33.733169414710439</v>
      </c>
      <c r="O99" s="61">
        <f t="shared" si="21"/>
        <v>8.4696437974122922</v>
      </c>
      <c r="P99" s="62">
        <f t="shared" si="22"/>
        <v>1.927609680840596</v>
      </c>
      <c r="Q99" s="61">
        <f t="shared" si="7"/>
        <v>346.42919827486185</v>
      </c>
      <c r="R99" s="61">
        <f t="shared" si="8"/>
        <v>682.82904252178832</v>
      </c>
      <c r="S99" s="67">
        <f t="shared" si="13"/>
        <v>485.11821243101843</v>
      </c>
      <c r="T99" s="67">
        <f t="shared" si="14"/>
        <v>151.49300619731241</v>
      </c>
    </row>
    <row r="100" spans="1:20" x14ac:dyDescent="0.3">
      <c r="A100" s="27" t="str">
        <f t="shared" si="6"/>
        <v>5. rok</v>
      </c>
      <c r="B100" s="26">
        <v>54</v>
      </c>
      <c r="C100" s="52">
        <v>6</v>
      </c>
      <c r="D100" s="26">
        <v>5</v>
      </c>
      <c r="E100" s="27">
        <f t="shared" si="17"/>
        <v>100</v>
      </c>
      <c r="F100" s="27">
        <f t="shared" si="18"/>
        <v>300</v>
      </c>
      <c r="G100" s="26">
        <f t="shared" si="23"/>
        <v>5400</v>
      </c>
      <c r="H100" s="26">
        <f t="shared" si="24"/>
        <v>5400</v>
      </c>
      <c r="I100" s="27">
        <f t="shared" si="19"/>
        <v>5</v>
      </c>
      <c r="J100" s="27">
        <f t="shared" si="20"/>
        <v>6</v>
      </c>
      <c r="K100" s="61">
        <f t="shared" si="25"/>
        <v>5765.8970581340527</v>
      </c>
      <c r="L100" s="61">
        <f t="shared" si="26"/>
        <v>6108.6346022556581</v>
      </c>
      <c r="M100" s="59">
        <f>K100*urok_pa_A/12</f>
        <v>33.634399505781978</v>
      </c>
      <c r="N100" s="59">
        <f>L100*urok_pa_B/12</f>
        <v>35.633701846491341</v>
      </c>
      <c r="O100" s="61">
        <f t="shared" si="21"/>
        <v>8.6488455872010785</v>
      </c>
      <c r="P100" s="62">
        <f t="shared" si="22"/>
        <v>2.0362115340852194</v>
      </c>
      <c r="Q100" s="61">
        <f t="shared" si="7"/>
        <v>365.89705813405271</v>
      </c>
      <c r="R100" s="61">
        <f t="shared" si="8"/>
        <v>708.63460225565814</v>
      </c>
      <c r="S100" s="67">
        <f t="shared" si="13"/>
        <v>498.76705801821953</v>
      </c>
      <c r="T100" s="67">
        <f t="shared" si="14"/>
        <v>159.52921773139764</v>
      </c>
    </row>
    <row r="101" spans="1:20" x14ac:dyDescent="0.3">
      <c r="A101" s="27" t="str">
        <f t="shared" si="6"/>
        <v>5. rok</v>
      </c>
      <c r="B101" s="26">
        <v>55</v>
      </c>
      <c r="C101" s="52">
        <v>7</v>
      </c>
      <c r="D101" s="26">
        <v>5</v>
      </c>
      <c r="E101" s="27">
        <f t="shared" si="17"/>
        <v>100</v>
      </c>
      <c r="F101" s="27">
        <f t="shared" si="18"/>
        <v>0</v>
      </c>
      <c r="G101" s="26">
        <f t="shared" si="23"/>
        <v>5500</v>
      </c>
      <c r="H101" s="26">
        <f t="shared" si="24"/>
        <v>5400</v>
      </c>
      <c r="I101" s="27">
        <f t="shared" si="19"/>
        <v>5</v>
      </c>
      <c r="J101" s="27">
        <f t="shared" si="20"/>
        <v>0</v>
      </c>
      <c r="K101" s="61">
        <f t="shared" si="25"/>
        <v>5885.8826120526337</v>
      </c>
      <c r="L101" s="61">
        <f t="shared" si="26"/>
        <v>6142.2320925680642</v>
      </c>
      <c r="M101" s="59">
        <f>K101*urok_pa_A/12</f>
        <v>34.334315236973701</v>
      </c>
      <c r="N101" s="59">
        <f>L101*urok_pa_B/12</f>
        <v>35.829687206647044</v>
      </c>
      <c r="O101" s="61">
        <f t="shared" si="21"/>
        <v>8.8288239180789496</v>
      </c>
      <c r="P101" s="62">
        <f t="shared" si="22"/>
        <v>2.0474106975226882</v>
      </c>
      <c r="Q101" s="61">
        <f t="shared" si="7"/>
        <v>385.8826120526337</v>
      </c>
      <c r="R101" s="61">
        <f t="shared" si="8"/>
        <v>742.23209256806422</v>
      </c>
      <c r="S101" s="67">
        <f t="shared" si="13"/>
        <v>512.5958819362985</v>
      </c>
      <c r="T101" s="67">
        <f t="shared" si="14"/>
        <v>161.57662842892032</v>
      </c>
    </row>
    <row r="102" spans="1:20" x14ac:dyDescent="0.3">
      <c r="A102" s="27" t="str">
        <f t="shared" si="6"/>
        <v>5. rok</v>
      </c>
      <c r="B102" s="26">
        <v>56</v>
      </c>
      <c r="C102" s="52">
        <v>8</v>
      </c>
      <c r="D102" s="26">
        <v>5</v>
      </c>
      <c r="E102" s="27">
        <f t="shared" si="17"/>
        <v>100</v>
      </c>
      <c r="F102" s="27">
        <f t="shared" si="18"/>
        <v>0</v>
      </c>
      <c r="G102" s="26">
        <f t="shared" si="23"/>
        <v>5600</v>
      </c>
      <c r="H102" s="26">
        <f t="shared" si="24"/>
        <v>5400</v>
      </c>
      <c r="I102" s="27">
        <f t="shared" si="19"/>
        <v>5</v>
      </c>
      <c r="J102" s="27">
        <f t="shared" si="20"/>
        <v>0</v>
      </c>
      <c r="K102" s="61">
        <f t="shared" si="25"/>
        <v>6006.3881033715279</v>
      </c>
      <c r="L102" s="61">
        <f t="shared" si="26"/>
        <v>6176.0143690771883</v>
      </c>
      <c r="M102" s="59">
        <f>K102*urok_pa_A/12</f>
        <v>35.037263936333915</v>
      </c>
      <c r="N102" s="59">
        <f>L102*urok_pa_B/12</f>
        <v>36.026750486283603</v>
      </c>
      <c r="O102" s="61">
        <f t="shared" si="21"/>
        <v>9.0095821550572914</v>
      </c>
      <c r="P102" s="62">
        <f t="shared" si="22"/>
        <v>2.0586714563590629</v>
      </c>
      <c r="Q102" s="61">
        <f t="shared" si="7"/>
        <v>406.3881033715279</v>
      </c>
      <c r="R102" s="61">
        <f t="shared" si="8"/>
        <v>776.01436907718835</v>
      </c>
      <c r="S102" s="67">
        <f t="shared" si="13"/>
        <v>526.60546409135577</v>
      </c>
      <c r="T102" s="67">
        <f t="shared" si="14"/>
        <v>163.63529988527938</v>
      </c>
    </row>
    <row r="103" spans="1:20" x14ac:dyDescent="0.3">
      <c r="A103" s="27" t="str">
        <f t="shared" si="6"/>
        <v>5. rok</v>
      </c>
      <c r="B103" s="26">
        <v>57</v>
      </c>
      <c r="C103" s="52">
        <v>9</v>
      </c>
      <c r="D103" s="26">
        <v>5</v>
      </c>
      <c r="E103" s="27">
        <f t="shared" si="17"/>
        <v>100</v>
      </c>
      <c r="F103" s="27">
        <f t="shared" si="18"/>
        <v>300</v>
      </c>
      <c r="G103" s="26">
        <f t="shared" si="23"/>
        <v>5700</v>
      </c>
      <c r="H103" s="26">
        <f t="shared" si="24"/>
        <v>5700</v>
      </c>
      <c r="I103" s="27">
        <f t="shared" si="19"/>
        <v>5</v>
      </c>
      <c r="J103" s="27">
        <f t="shared" si="20"/>
        <v>6</v>
      </c>
      <c r="K103" s="61">
        <f t="shared" si="25"/>
        <v>6127.4157851528043</v>
      </c>
      <c r="L103" s="61">
        <f t="shared" si="26"/>
        <v>6503.9824481071128</v>
      </c>
      <c r="M103" s="59">
        <f>K103*urok_pa_A/12</f>
        <v>35.743258746724699</v>
      </c>
      <c r="N103" s="59">
        <f>L103*urok_pa_B/12</f>
        <v>37.939897613958159</v>
      </c>
      <c r="O103" s="61">
        <f t="shared" si="21"/>
        <v>9.1911236777292054</v>
      </c>
      <c r="P103" s="62">
        <f t="shared" si="22"/>
        <v>2.1679941493690378</v>
      </c>
      <c r="Q103" s="61">
        <f t="shared" si="7"/>
        <v>427.41578515280435</v>
      </c>
      <c r="R103" s="61">
        <f t="shared" si="8"/>
        <v>803.98244810711276</v>
      </c>
      <c r="S103" s="67">
        <f t="shared" si="13"/>
        <v>540.79658776908502</v>
      </c>
      <c r="T103" s="67">
        <f t="shared" si="14"/>
        <v>171.80329403464842</v>
      </c>
    </row>
    <row r="104" spans="1:20" x14ac:dyDescent="0.3">
      <c r="A104" s="27" t="str">
        <f t="shared" si="6"/>
        <v>5. rok</v>
      </c>
      <c r="B104" s="26">
        <v>58</v>
      </c>
      <c r="C104" s="52">
        <v>10</v>
      </c>
      <c r="D104" s="26">
        <v>5</v>
      </c>
      <c r="E104" s="27">
        <f t="shared" si="17"/>
        <v>100</v>
      </c>
      <c r="F104" s="27">
        <f t="shared" si="18"/>
        <v>0</v>
      </c>
      <c r="G104" s="26">
        <f t="shared" si="23"/>
        <v>5800</v>
      </c>
      <c r="H104" s="26">
        <f t="shared" si="24"/>
        <v>5700</v>
      </c>
      <c r="I104" s="27">
        <f t="shared" si="19"/>
        <v>5</v>
      </c>
      <c r="J104" s="27">
        <f t="shared" si="20"/>
        <v>0</v>
      </c>
      <c r="K104" s="61">
        <f t="shared" si="25"/>
        <v>6248.9679202217994</v>
      </c>
      <c r="L104" s="61">
        <f t="shared" si="26"/>
        <v>6539.7543515717016</v>
      </c>
      <c r="M104" s="59">
        <f>K104*urok_pa_A/12</f>
        <v>36.452312867960501</v>
      </c>
      <c r="N104" s="59">
        <f>L104*urok_pa_B/12</f>
        <v>38.148567050834927</v>
      </c>
      <c r="O104" s="61">
        <f t="shared" si="21"/>
        <v>9.3734518803326985</v>
      </c>
      <c r="P104" s="62">
        <f t="shared" si="22"/>
        <v>2.1799181171905673</v>
      </c>
      <c r="Q104" s="61">
        <f t="shared" si="7"/>
        <v>448.96792022179943</v>
      </c>
      <c r="R104" s="61">
        <f t="shared" si="8"/>
        <v>839.75435157170159</v>
      </c>
      <c r="S104" s="67">
        <f t="shared" si="13"/>
        <v>555.17003964941773</v>
      </c>
      <c r="T104" s="67">
        <f t="shared" si="14"/>
        <v>173.98321215183898</v>
      </c>
    </row>
    <row r="105" spans="1:20" x14ac:dyDescent="0.3">
      <c r="A105" s="27" t="str">
        <f t="shared" si="6"/>
        <v>5. rok</v>
      </c>
      <c r="B105" s="26">
        <v>59</v>
      </c>
      <c r="C105" s="52">
        <v>11</v>
      </c>
      <c r="D105" s="26">
        <v>5</v>
      </c>
      <c r="E105" s="27">
        <f t="shared" si="17"/>
        <v>100</v>
      </c>
      <c r="F105" s="27">
        <f t="shared" si="18"/>
        <v>0</v>
      </c>
      <c r="G105" s="26">
        <f t="shared" si="23"/>
        <v>5900</v>
      </c>
      <c r="H105" s="26">
        <f t="shared" si="24"/>
        <v>5700</v>
      </c>
      <c r="I105" s="27">
        <f t="shared" si="19"/>
        <v>5</v>
      </c>
      <c r="J105" s="27">
        <f t="shared" si="20"/>
        <v>0</v>
      </c>
      <c r="K105" s="61">
        <f t="shared" si="25"/>
        <v>6371.0467812094266</v>
      </c>
      <c r="L105" s="61">
        <f t="shared" si="26"/>
        <v>6575.7230005053452</v>
      </c>
      <c r="M105" s="59">
        <f>K105*urok_pa_A/12</f>
        <v>37.16443955705499</v>
      </c>
      <c r="N105" s="59">
        <f>L105*urok_pa_B/12</f>
        <v>38.358384169614517</v>
      </c>
      <c r="O105" s="61">
        <f t="shared" si="21"/>
        <v>9.5565701718141387</v>
      </c>
      <c r="P105" s="62">
        <f t="shared" si="22"/>
        <v>2.1919076668351152</v>
      </c>
      <c r="Q105" s="61">
        <f t="shared" si="7"/>
        <v>471.04678120942663</v>
      </c>
      <c r="R105" s="61">
        <f t="shared" si="8"/>
        <v>875.72300050534523</v>
      </c>
      <c r="S105" s="67">
        <f t="shared" si="13"/>
        <v>569.72660982123182</v>
      </c>
      <c r="T105" s="67">
        <f t="shared" si="14"/>
        <v>176.17511981867409</v>
      </c>
    </row>
    <row r="106" spans="1:20" x14ac:dyDescent="0.3">
      <c r="A106" s="27" t="str">
        <f t="shared" si="6"/>
        <v>5. rok</v>
      </c>
      <c r="B106" s="26">
        <v>60</v>
      </c>
      <c r="C106" s="52">
        <v>12</v>
      </c>
      <c r="D106" s="26">
        <v>5</v>
      </c>
      <c r="E106" s="27">
        <f t="shared" si="17"/>
        <v>100</v>
      </c>
      <c r="F106" s="27">
        <f t="shared" si="18"/>
        <v>300</v>
      </c>
      <c r="G106" s="26">
        <f t="shared" si="23"/>
        <v>6000</v>
      </c>
      <c r="H106" s="26">
        <f t="shared" si="24"/>
        <v>6000</v>
      </c>
      <c r="I106" s="27">
        <f t="shared" si="19"/>
        <v>5</v>
      </c>
      <c r="J106" s="27">
        <f t="shared" si="20"/>
        <v>6</v>
      </c>
      <c r="K106" s="61">
        <f t="shared" si="25"/>
        <v>6493.6546505946671</v>
      </c>
      <c r="L106" s="61">
        <f t="shared" si="26"/>
        <v>6905.8894770081242</v>
      </c>
      <c r="M106" s="59">
        <f>K106*urok_pa_A/12</f>
        <v>37.879652128468898</v>
      </c>
      <c r="N106" s="59">
        <f>L106*urok_pa_B/12</f>
        <v>40.284355282547395</v>
      </c>
      <c r="O106" s="61">
        <f t="shared" si="21"/>
        <v>9.7404819758920009</v>
      </c>
      <c r="P106" s="62">
        <f t="shared" si="22"/>
        <v>2.3019631590027081</v>
      </c>
      <c r="Q106" s="61">
        <f t="shared" si="7"/>
        <v>493.65465059466715</v>
      </c>
      <c r="R106" s="61">
        <f t="shared" si="8"/>
        <v>905.88947700812423</v>
      </c>
      <c r="S106" s="67">
        <f t="shared" si="13"/>
        <v>584.46709179712377</v>
      </c>
      <c r="T106" s="67">
        <f t="shared" si="14"/>
        <v>184.47708297767679</v>
      </c>
    </row>
    <row r="107" spans="1:20" x14ac:dyDescent="0.3">
      <c r="A107" s="27" t="str">
        <f t="shared" si="6"/>
        <v>6. rok</v>
      </c>
      <c r="B107" s="26">
        <v>61</v>
      </c>
      <c r="C107" s="52">
        <v>1</v>
      </c>
      <c r="D107" s="26">
        <v>6</v>
      </c>
      <c r="E107" s="27">
        <f t="shared" si="17"/>
        <v>100</v>
      </c>
      <c r="F107" s="27">
        <f t="shared" si="18"/>
        <v>0</v>
      </c>
      <c r="G107" s="26">
        <f t="shared" si="23"/>
        <v>6100</v>
      </c>
      <c r="H107" s="26">
        <f t="shared" si="24"/>
        <v>6000</v>
      </c>
      <c r="I107" s="27">
        <f t="shared" si="19"/>
        <v>5</v>
      </c>
      <c r="J107" s="27">
        <f t="shared" si="20"/>
        <v>0</v>
      </c>
      <c r="K107" s="61">
        <f t="shared" si="25"/>
        <v>6616.7938207472434</v>
      </c>
      <c r="L107" s="61">
        <f t="shared" si="26"/>
        <v>6943.871869131669</v>
      </c>
      <c r="M107" s="59">
        <f>K107*urok_pa_A/12</f>
        <v>38.597963954358924</v>
      </c>
      <c r="N107" s="59">
        <f>L107*urok_pa_B/12</f>
        <v>40.505919236601407</v>
      </c>
      <c r="O107" s="61">
        <f t="shared" si="21"/>
        <v>9.925190731120864</v>
      </c>
      <c r="P107" s="62">
        <f t="shared" si="22"/>
        <v>2.3146239563772233</v>
      </c>
      <c r="Q107" s="61">
        <f t="shared" si="7"/>
        <v>516.79382074724344</v>
      </c>
      <c r="R107" s="61">
        <f t="shared" si="8"/>
        <v>943.87186913166897</v>
      </c>
      <c r="S107" s="67">
        <f t="shared" si="13"/>
        <v>599.39228252824466</v>
      </c>
      <c r="T107" s="67">
        <f t="shared" si="14"/>
        <v>186.79170693405402</v>
      </c>
    </row>
    <row r="108" spans="1:20" x14ac:dyDescent="0.3">
      <c r="A108" s="27" t="str">
        <f t="shared" si="6"/>
        <v>6. rok</v>
      </c>
      <c r="B108" s="26">
        <v>62</v>
      </c>
      <c r="C108" s="52">
        <v>2</v>
      </c>
      <c r="D108" s="26">
        <v>6</v>
      </c>
      <c r="E108" s="27">
        <f t="shared" si="17"/>
        <v>100</v>
      </c>
      <c r="F108" s="27">
        <f t="shared" si="18"/>
        <v>0</v>
      </c>
      <c r="G108" s="26">
        <f t="shared" si="23"/>
        <v>6200</v>
      </c>
      <c r="H108" s="26">
        <f t="shared" si="24"/>
        <v>6000</v>
      </c>
      <c r="I108" s="27">
        <f t="shared" si="19"/>
        <v>5</v>
      </c>
      <c r="J108" s="27">
        <f t="shared" si="20"/>
        <v>0</v>
      </c>
      <c r="K108" s="61">
        <f t="shared" si="25"/>
        <v>6740.4665939704819</v>
      </c>
      <c r="L108" s="61">
        <f t="shared" si="26"/>
        <v>6982.063164411893</v>
      </c>
      <c r="M108" s="59">
        <f>K108*urok_pa_A/12</f>
        <v>39.319388464827817</v>
      </c>
      <c r="N108" s="59">
        <f>L108*urok_pa_B/12</f>
        <v>40.72870179240271</v>
      </c>
      <c r="O108" s="61">
        <f t="shared" si="21"/>
        <v>10.110699890955722</v>
      </c>
      <c r="P108" s="62">
        <f t="shared" si="22"/>
        <v>2.3273543881372976</v>
      </c>
      <c r="Q108" s="61">
        <f t="shared" si="7"/>
        <v>540.46659397048188</v>
      </c>
      <c r="R108" s="61">
        <f t="shared" si="8"/>
        <v>982.06316441189301</v>
      </c>
      <c r="S108" s="67">
        <f t="shared" si="13"/>
        <v>614.50298241920041</v>
      </c>
      <c r="T108" s="67">
        <f t="shared" si="14"/>
        <v>189.11906132219133</v>
      </c>
    </row>
    <row r="109" spans="1:20" x14ac:dyDescent="0.3">
      <c r="A109" s="27" t="str">
        <f t="shared" si="6"/>
        <v>6. rok</v>
      </c>
      <c r="B109" s="26">
        <v>63</v>
      </c>
      <c r="C109" s="52">
        <v>3</v>
      </c>
      <c r="D109" s="26">
        <v>6</v>
      </c>
      <c r="E109" s="27">
        <f t="shared" si="17"/>
        <v>100</v>
      </c>
      <c r="F109" s="27">
        <f t="shared" si="18"/>
        <v>300</v>
      </c>
      <c r="G109" s="26">
        <f t="shared" si="23"/>
        <v>6300</v>
      </c>
      <c r="H109" s="26">
        <f t="shared" si="24"/>
        <v>6300</v>
      </c>
      <c r="I109" s="27">
        <f t="shared" si="19"/>
        <v>5</v>
      </c>
      <c r="J109" s="27">
        <f t="shared" si="20"/>
        <v>6</v>
      </c>
      <c r="K109" s="61">
        <f t="shared" si="25"/>
        <v>6864.6752825443546</v>
      </c>
      <c r="L109" s="61">
        <f t="shared" si="26"/>
        <v>7314.4645118161588</v>
      </c>
      <c r="M109" s="59">
        <f>K109*urok_pa_A/12</f>
        <v>40.043939148175404</v>
      </c>
      <c r="N109" s="59">
        <f>L109*urok_pa_B/12</f>
        <v>42.667709652260932</v>
      </c>
      <c r="O109" s="61">
        <f t="shared" si="21"/>
        <v>10.297012923816531</v>
      </c>
      <c r="P109" s="62">
        <f t="shared" si="22"/>
        <v>2.438154837272053</v>
      </c>
      <c r="Q109" s="61">
        <f t="shared" si="7"/>
        <v>564.67528254435456</v>
      </c>
      <c r="R109" s="61">
        <f t="shared" si="8"/>
        <v>1014.4645118161588</v>
      </c>
      <c r="S109" s="67">
        <f t="shared" si="13"/>
        <v>629.79999534301692</v>
      </c>
      <c r="T109" s="67">
        <f t="shared" si="14"/>
        <v>197.55721615946339</v>
      </c>
    </row>
    <row r="110" spans="1:20" x14ac:dyDescent="0.3">
      <c r="A110" s="27" t="str">
        <f t="shared" si="6"/>
        <v>6. rok</v>
      </c>
      <c r="B110" s="26">
        <v>64</v>
      </c>
      <c r="C110" s="52">
        <v>4</v>
      </c>
      <c r="D110" s="26">
        <v>6</v>
      </c>
      <c r="E110" s="27">
        <f t="shared" si="17"/>
        <v>100</v>
      </c>
      <c r="F110" s="27">
        <f t="shared" si="18"/>
        <v>0</v>
      </c>
      <c r="G110" s="26">
        <f t="shared" si="23"/>
        <v>6400</v>
      </c>
      <c r="H110" s="26">
        <f t="shared" si="24"/>
        <v>6300</v>
      </c>
      <c r="I110" s="27">
        <f t="shared" si="19"/>
        <v>5</v>
      </c>
      <c r="J110" s="27">
        <f t="shared" si="20"/>
        <v>0</v>
      </c>
      <c r="K110" s="61">
        <f t="shared" si="25"/>
        <v>6989.4222087687131</v>
      </c>
      <c r="L110" s="61">
        <f t="shared" si="26"/>
        <v>7354.6940666311475</v>
      </c>
      <c r="M110" s="59">
        <f>K110*urok_pa_A/12</f>
        <v>40.771629551150831</v>
      </c>
      <c r="N110" s="59">
        <f>L110*urok_pa_B/12</f>
        <v>42.902382055348369</v>
      </c>
      <c r="O110" s="61">
        <f t="shared" si="21"/>
        <v>10.484133313153068</v>
      </c>
      <c r="P110" s="62">
        <f t="shared" si="22"/>
        <v>2.4515646888770495</v>
      </c>
      <c r="Q110" s="61">
        <f t="shared" si="7"/>
        <v>589.42220876871306</v>
      </c>
      <c r="R110" s="61">
        <f t="shared" si="8"/>
        <v>1054.6940666311475</v>
      </c>
      <c r="S110" s="67">
        <f t="shared" si="13"/>
        <v>645.28412865616997</v>
      </c>
      <c r="T110" s="67">
        <f t="shared" si="14"/>
        <v>200.00878084834045</v>
      </c>
    </row>
    <row r="111" spans="1:20" x14ac:dyDescent="0.3">
      <c r="A111" s="27" t="str">
        <f t="shared" si="6"/>
        <v>6. rok</v>
      </c>
      <c r="B111" s="26">
        <v>65</v>
      </c>
      <c r="C111" s="52">
        <v>5</v>
      </c>
      <c r="D111" s="26">
        <v>6</v>
      </c>
      <c r="E111" s="27">
        <f t="shared" ref="E111:E142" si="27">vklad_A</f>
        <v>100</v>
      </c>
      <c r="F111" s="27">
        <f t="shared" ref="F111:F142" si="28">IF(MOD(B111,periodicita_investicie)=0,vklad_B,0)</f>
        <v>0</v>
      </c>
      <c r="G111" s="26">
        <f t="shared" si="23"/>
        <v>6500</v>
      </c>
      <c r="H111" s="26">
        <f t="shared" si="24"/>
        <v>6300</v>
      </c>
      <c r="I111" s="27">
        <f t="shared" ref="I111:I142" si="29">E111*poplatok_percentualny_A + IF(E111=0,0,poplatok_transakcia_A)</f>
        <v>5</v>
      </c>
      <c r="J111" s="27">
        <f t="shared" ref="J111:J142" si="30">F111*poplatok_percentualny_B+IF(F111=0,0,poplatok_transakcia_B)</f>
        <v>0</v>
      </c>
      <c r="K111" s="61">
        <f t="shared" si="25"/>
        <v>7114.7097050067105</v>
      </c>
      <c r="L111" s="61">
        <f t="shared" si="26"/>
        <v>7395.1448839976192</v>
      </c>
      <c r="M111" s="59">
        <f>K111*urok_pa_A/12</f>
        <v>41.502473279205816</v>
      </c>
      <c r="N111" s="59">
        <f>L111*urok_pa_B/12</f>
        <v>43.138345156652782</v>
      </c>
      <c r="O111" s="61">
        <f t="shared" ref="O111:O142" si="31">K111*manazersky_poplatok_A/12</f>
        <v>10.672064557510064</v>
      </c>
      <c r="P111" s="62">
        <f t="shared" ref="P111:P142" si="32">L111*manazersky_poplatok_B/12</f>
        <v>2.4650482946658729</v>
      </c>
      <c r="Q111" s="61">
        <f t="shared" si="7"/>
        <v>614.70970500671046</v>
      </c>
      <c r="R111" s="61">
        <f t="shared" si="8"/>
        <v>1095.1448839976192</v>
      </c>
      <c r="S111" s="67">
        <f t="shared" si="13"/>
        <v>660.95619321368008</v>
      </c>
      <c r="T111" s="67">
        <f t="shared" si="14"/>
        <v>202.47382914300633</v>
      </c>
    </row>
    <row r="112" spans="1:20" x14ac:dyDescent="0.3">
      <c r="A112" s="27" t="str">
        <f t="shared" ref="A112:A166" si="33">D112 &amp; ". rok"</f>
        <v>6. rok</v>
      </c>
      <c r="B112" s="26">
        <v>66</v>
      </c>
      <c r="C112" s="52">
        <v>6</v>
      </c>
      <c r="D112" s="26">
        <v>6</v>
      </c>
      <c r="E112" s="27">
        <f t="shared" si="27"/>
        <v>100</v>
      </c>
      <c r="F112" s="27">
        <f t="shared" si="28"/>
        <v>300</v>
      </c>
      <c r="G112" s="26">
        <f t="shared" si="23"/>
        <v>6600</v>
      </c>
      <c r="H112" s="26">
        <f t="shared" si="24"/>
        <v>6600</v>
      </c>
      <c r="I112" s="27">
        <f t="shared" si="29"/>
        <v>5</v>
      </c>
      <c r="J112" s="27">
        <f t="shared" si="30"/>
        <v>6</v>
      </c>
      <c r="K112" s="61">
        <f t="shared" si="25"/>
        <v>7240.5401137284071</v>
      </c>
      <c r="L112" s="61">
        <f t="shared" si="26"/>
        <v>7729.8181808596055</v>
      </c>
      <c r="M112" s="59">
        <f>K112*urok_pa_A/12</f>
        <v>42.236483996749044</v>
      </c>
      <c r="N112" s="59">
        <f>L112*urok_pa_B/12</f>
        <v>45.090606055014369</v>
      </c>
      <c r="O112" s="61">
        <f t="shared" si="31"/>
        <v>10.860810170592609</v>
      </c>
      <c r="P112" s="62">
        <f t="shared" si="32"/>
        <v>2.5766060602865353</v>
      </c>
      <c r="Q112" s="61">
        <f t="shared" ref="Q112:Q166" si="34">K112-G112</f>
        <v>640.54011372840705</v>
      </c>
      <c r="R112" s="61">
        <f t="shared" ref="R112:R166" si="35">L112-H112</f>
        <v>1129.8181808596055</v>
      </c>
      <c r="S112" s="67">
        <f t="shared" si="13"/>
        <v>676.81700338427265</v>
      </c>
      <c r="T112" s="67">
        <f t="shared" si="14"/>
        <v>211.05043520329286</v>
      </c>
    </row>
    <row r="113" spans="1:20" x14ac:dyDescent="0.3">
      <c r="A113" s="27" t="str">
        <f t="shared" si="33"/>
        <v>6. rok</v>
      </c>
      <c r="B113" s="26">
        <v>67</v>
      </c>
      <c r="C113" s="52">
        <v>7</v>
      </c>
      <c r="D113" s="26">
        <v>6</v>
      </c>
      <c r="E113" s="27">
        <f t="shared" si="27"/>
        <v>100</v>
      </c>
      <c r="F113" s="27">
        <f t="shared" si="28"/>
        <v>0</v>
      </c>
      <c r="G113" s="26">
        <f t="shared" si="23"/>
        <v>6700</v>
      </c>
      <c r="H113" s="26">
        <f t="shared" si="24"/>
        <v>6600</v>
      </c>
      <c r="I113" s="27">
        <f t="shared" si="29"/>
        <v>5</v>
      </c>
      <c r="J113" s="27">
        <f t="shared" si="30"/>
        <v>0</v>
      </c>
      <c r="K113" s="61">
        <f t="shared" si="25"/>
        <v>7366.9157875545643</v>
      </c>
      <c r="L113" s="61">
        <f t="shared" si="26"/>
        <v>7772.3321808543333</v>
      </c>
      <c r="M113" s="59">
        <f>K113*urok_pa_A/12</f>
        <v>42.973675427401623</v>
      </c>
      <c r="N113" s="59">
        <f>L113*urok_pa_B/12</f>
        <v>45.338604388316952</v>
      </c>
      <c r="O113" s="61">
        <f t="shared" si="31"/>
        <v>11.050373681331846</v>
      </c>
      <c r="P113" s="62">
        <f t="shared" si="32"/>
        <v>2.5907773936181111</v>
      </c>
      <c r="Q113" s="61">
        <f t="shared" si="34"/>
        <v>666.9157875545643</v>
      </c>
      <c r="R113" s="61">
        <f t="shared" si="35"/>
        <v>1172.3321808543333</v>
      </c>
      <c r="S113" s="67">
        <f t="shared" ref="S113:S166" si="36">S112+I113+O113</f>
        <v>692.8673770656045</v>
      </c>
      <c r="T113" s="67">
        <f t="shared" ref="T113:T166" si="37">T112+J113+P113</f>
        <v>213.64121259691098</v>
      </c>
    </row>
    <row r="114" spans="1:20" x14ac:dyDescent="0.3">
      <c r="A114" s="27" t="str">
        <f t="shared" si="33"/>
        <v>6. rok</v>
      </c>
      <c r="B114" s="26">
        <v>68</v>
      </c>
      <c r="C114" s="52">
        <v>8</v>
      </c>
      <c r="D114" s="26">
        <v>6</v>
      </c>
      <c r="E114" s="27">
        <f t="shared" si="27"/>
        <v>100</v>
      </c>
      <c r="F114" s="27">
        <f t="shared" si="28"/>
        <v>0</v>
      </c>
      <c r="G114" s="26">
        <f t="shared" si="23"/>
        <v>6800</v>
      </c>
      <c r="H114" s="26">
        <f t="shared" si="24"/>
        <v>6600</v>
      </c>
      <c r="I114" s="27">
        <f t="shared" si="29"/>
        <v>5</v>
      </c>
      <c r="J114" s="27">
        <f t="shared" si="30"/>
        <v>0</v>
      </c>
      <c r="K114" s="61">
        <f t="shared" si="25"/>
        <v>7493.8390893006344</v>
      </c>
      <c r="L114" s="61">
        <f t="shared" si="26"/>
        <v>7815.080007849032</v>
      </c>
      <c r="M114" s="59">
        <f>K114*urok_pa_A/12</f>
        <v>43.714061354253708</v>
      </c>
      <c r="N114" s="59">
        <f>L114*urok_pa_B/12</f>
        <v>45.58796671245269</v>
      </c>
      <c r="O114" s="61">
        <f t="shared" si="31"/>
        <v>11.240758633950952</v>
      </c>
      <c r="P114" s="62">
        <f t="shared" si="32"/>
        <v>2.6050266692830109</v>
      </c>
      <c r="Q114" s="61">
        <f t="shared" si="34"/>
        <v>693.83908930063444</v>
      </c>
      <c r="R114" s="61">
        <f t="shared" si="35"/>
        <v>1215.080007849032</v>
      </c>
      <c r="S114" s="67">
        <f t="shared" si="36"/>
        <v>709.10813569955542</v>
      </c>
      <c r="T114" s="67">
        <f t="shared" si="37"/>
        <v>216.24623926619398</v>
      </c>
    </row>
    <row r="115" spans="1:20" x14ac:dyDescent="0.3">
      <c r="A115" s="27" t="str">
        <f t="shared" si="33"/>
        <v>6. rok</v>
      </c>
      <c r="B115" s="26">
        <v>69</v>
      </c>
      <c r="C115" s="52">
        <v>9</v>
      </c>
      <c r="D115" s="26">
        <v>6</v>
      </c>
      <c r="E115" s="27">
        <f t="shared" si="27"/>
        <v>100</v>
      </c>
      <c r="F115" s="27">
        <f t="shared" si="28"/>
        <v>300</v>
      </c>
      <c r="G115" s="26">
        <f t="shared" si="23"/>
        <v>6900</v>
      </c>
      <c r="H115" s="26">
        <f t="shared" si="24"/>
        <v>6900</v>
      </c>
      <c r="I115" s="27">
        <f t="shared" si="29"/>
        <v>5</v>
      </c>
      <c r="J115" s="27">
        <f t="shared" si="30"/>
        <v>6</v>
      </c>
      <c r="K115" s="61">
        <f t="shared" si="25"/>
        <v>7621.3123920209364</v>
      </c>
      <c r="L115" s="61">
        <f t="shared" si="26"/>
        <v>8152.0629478922019</v>
      </c>
      <c r="M115" s="59">
        <f>K115*urok_pa_A/12</f>
        <v>44.457655620122132</v>
      </c>
      <c r="N115" s="59">
        <f>L115*urok_pa_B/12</f>
        <v>47.553700529371184</v>
      </c>
      <c r="O115" s="61">
        <f t="shared" si="31"/>
        <v>11.431968588031403</v>
      </c>
      <c r="P115" s="62">
        <f t="shared" si="32"/>
        <v>2.7173543159640676</v>
      </c>
      <c r="Q115" s="61">
        <f t="shared" si="34"/>
        <v>721.31239202093639</v>
      </c>
      <c r="R115" s="61">
        <f t="shared" si="35"/>
        <v>1252.0629478922019</v>
      </c>
      <c r="S115" s="67">
        <f t="shared" si="36"/>
        <v>725.54010428758681</v>
      </c>
      <c r="T115" s="67">
        <f t="shared" si="37"/>
        <v>224.96359358215804</v>
      </c>
    </row>
    <row r="116" spans="1:20" x14ac:dyDescent="0.3">
      <c r="A116" s="27" t="str">
        <f t="shared" si="33"/>
        <v>6. rok</v>
      </c>
      <c r="B116" s="26">
        <v>70</v>
      </c>
      <c r="C116" s="52">
        <v>10</v>
      </c>
      <c r="D116" s="26">
        <v>6</v>
      </c>
      <c r="E116" s="27">
        <f t="shared" si="27"/>
        <v>100</v>
      </c>
      <c r="F116" s="27">
        <f t="shared" si="28"/>
        <v>0</v>
      </c>
      <c r="G116" s="26">
        <f t="shared" si="23"/>
        <v>7000</v>
      </c>
      <c r="H116" s="26">
        <f t="shared" si="24"/>
        <v>6900</v>
      </c>
      <c r="I116" s="27">
        <f t="shared" si="29"/>
        <v>5</v>
      </c>
      <c r="J116" s="27">
        <f t="shared" si="30"/>
        <v>0</v>
      </c>
      <c r="K116" s="61">
        <f t="shared" si="25"/>
        <v>7749.3380790530264</v>
      </c>
      <c r="L116" s="61">
        <f t="shared" si="26"/>
        <v>8196.8992941056094</v>
      </c>
      <c r="M116" s="59">
        <f>K116*urok_pa_A/12</f>
        <v>45.204472127809318</v>
      </c>
      <c r="N116" s="59">
        <f>L116*urok_pa_B/12</f>
        <v>47.815245882282731</v>
      </c>
      <c r="O116" s="61">
        <f t="shared" si="31"/>
        <v>11.62400711857954</v>
      </c>
      <c r="P116" s="62">
        <f t="shared" si="32"/>
        <v>2.7322997647018696</v>
      </c>
      <c r="Q116" s="61">
        <f t="shared" si="34"/>
        <v>749.33807905302638</v>
      </c>
      <c r="R116" s="61">
        <f t="shared" si="35"/>
        <v>1296.8992941056094</v>
      </c>
      <c r="S116" s="67">
        <f t="shared" si="36"/>
        <v>742.1641114061664</v>
      </c>
      <c r="T116" s="67">
        <f t="shared" si="37"/>
        <v>227.69589334685992</v>
      </c>
    </row>
    <row r="117" spans="1:20" x14ac:dyDescent="0.3">
      <c r="A117" s="27" t="str">
        <f t="shared" si="33"/>
        <v>6. rok</v>
      </c>
      <c r="B117" s="26">
        <v>71</v>
      </c>
      <c r="C117" s="52">
        <v>11</v>
      </c>
      <c r="D117" s="26">
        <v>6</v>
      </c>
      <c r="E117" s="27">
        <f t="shared" si="27"/>
        <v>100</v>
      </c>
      <c r="F117" s="27">
        <f t="shared" si="28"/>
        <v>0</v>
      </c>
      <c r="G117" s="26">
        <f t="shared" si="23"/>
        <v>7100</v>
      </c>
      <c r="H117" s="26">
        <f t="shared" si="24"/>
        <v>6900</v>
      </c>
      <c r="I117" s="27">
        <f t="shared" si="29"/>
        <v>5</v>
      </c>
      <c r="J117" s="27">
        <f t="shared" si="30"/>
        <v>0</v>
      </c>
      <c r="K117" s="61">
        <f t="shared" si="25"/>
        <v>7877.9185440622559</v>
      </c>
      <c r="L117" s="61">
        <f t="shared" si="26"/>
        <v>8241.9822402231894</v>
      </c>
      <c r="M117" s="59">
        <f>K117*urok_pa_A/12</f>
        <v>45.95452484036317</v>
      </c>
      <c r="N117" s="59">
        <f>L117*urok_pa_B/12</f>
        <v>48.078229734635272</v>
      </c>
      <c r="O117" s="61">
        <f t="shared" si="31"/>
        <v>11.816877816093383</v>
      </c>
      <c r="P117" s="62">
        <f t="shared" si="32"/>
        <v>2.7473274134077297</v>
      </c>
      <c r="Q117" s="61">
        <f t="shared" si="34"/>
        <v>777.91854406225593</v>
      </c>
      <c r="R117" s="61">
        <f t="shared" si="35"/>
        <v>1341.9822402231894</v>
      </c>
      <c r="S117" s="67">
        <f t="shared" si="36"/>
        <v>758.98098922225984</v>
      </c>
      <c r="T117" s="67">
        <f t="shared" si="37"/>
        <v>230.44322076026765</v>
      </c>
    </row>
    <row r="118" spans="1:20" x14ac:dyDescent="0.3">
      <c r="A118" s="27" t="str">
        <f t="shared" si="33"/>
        <v>6. rok</v>
      </c>
      <c r="B118" s="26">
        <v>72</v>
      </c>
      <c r="C118" s="52">
        <v>12</v>
      </c>
      <c r="D118" s="26">
        <v>6</v>
      </c>
      <c r="E118" s="27">
        <f t="shared" si="27"/>
        <v>100</v>
      </c>
      <c r="F118" s="27">
        <f t="shared" si="28"/>
        <v>300</v>
      </c>
      <c r="G118" s="26">
        <f t="shared" si="23"/>
        <v>7200</v>
      </c>
      <c r="H118" s="26">
        <f t="shared" si="24"/>
        <v>7200</v>
      </c>
      <c r="I118" s="27">
        <f t="shared" si="29"/>
        <v>5</v>
      </c>
      <c r="J118" s="27">
        <f t="shared" si="30"/>
        <v>6</v>
      </c>
      <c r="K118" s="61">
        <f t="shared" si="25"/>
        <v>8007.0561910865254</v>
      </c>
      <c r="L118" s="61">
        <f t="shared" si="26"/>
        <v>8581.3131425444171</v>
      </c>
      <c r="M118" s="59">
        <f>K118*urok_pa_A/12</f>
        <v>46.707827781338068</v>
      </c>
      <c r="N118" s="59">
        <f>L118*urok_pa_B/12</f>
        <v>50.057659998175772</v>
      </c>
      <c r="O118" s="61">
        <f t="shared" si="31"/>
        <v>12.010584286629786</v>
      </c>
      <c r="P118" s="62">
        <f t="shared" si="32"/>
        <v>2.8604377141814723</v>
      </c>
      <c r="Q118" s="61">
        <f t="shared" si="34"/>
        <v>807.05619108652536</v>
      </c>
      <c r="R118" s="61">
        <f t="shared" si="35"/>
        <v>1381.3131425444171</v>
      </c>
      <c r="S118" s="67">
        <f t="shared" si="36"/>
        <v>775.99157350888959</v>
      </c>
      <c r="T118" s="67">
        <f t="shared" si="37"/>
        <v>239.30365847444912</v>
      </c>
    </row>
    <row r="119" spans="1:20" x14ac:dyDescent="0.3">
      <c r="A119" s="27" t="str">
        <f t="shared" si="33"/>
        <v>7. rok</v>
      </c>
      <c r="B119" s="26">
        <v>73</v>
      </c>
      <c r="C119" s="52">
        <v>1</v>
      </c>
      <c r="D119" s="26">
        <v>7</v>
      </c>
      <c r="E119" s="27">
        <f t="shared" si="27"/>
        <v>100</v>
      </c>
      <c r="F119" s="27">
        <f t="shared" si="28"/>
        <v>0</v>
      </c>
      <c r="G119" s="26">
        <f t="shared" si="23"/>
        <v>7300</v>
      </c>
      <c r="H119" s="26">
        <f t="shared" si="24"/>
        <v>7200</v>
      </c>
      <c r="I119" s="27">
        <f t="shared" si="29"/>
        <v>5</v>
      </c>
      <c r="J119" s="27">
        <f t="shared" si="30"/>
        <v>0</v>
      </c>
      <c r="K119" s="61">
        <f t="shared" si="25"/>
        <v>8136.7534345812337</v>
      </c>
      <c r="L119" s="61">
        <f t="shared" si="26"/>
        <v>8628.5103648284112</v>
      </c>
      <c r="M119" s="59">
        <f>K119*urok_pa_A/12</f>
        <v>47.464395035057201</v>
      </c>
      <c r="N119" s="59">
        <f>L119*urok_pa_B/12</f>
        <v>50.332977128165737</v>
      </c>
      <c r="O119" s="61">
        <f t="shared" si="31"/>
        <v>12.205130151871849</v>
      </c>
      <c r="P119" s="62">
        <f t="shared" si="32"/>
        <v>2.8761701216094706</v>
      </c>
      <c r="Q119" s="61">
        <f t="shared" si="34"/>
        <v>836.75343458123371</v>
      </c>
      <c r="R119" s="61">
        <f t="shared" si="35"/>
        <v>1428.5103648284112</v>
      </c>
      <c r="S119" s="67">
        <f t="shared" si="36"/>
        <v>793.19670366076139</v>
      </c>
      <c r="T119" s="67">
        <f t="shared" si="37"/>
        <v>242.1798285960586</v>
      </c>
    </row>
    <row r="120" spans="1:20" x14ac:dyDescent="0.3">
      <c r="A120" s="27" t="str">
        <f t="shared" si="33"/>
        <v>7. rok</v>
      </c>
      <c r="B120" s="26">
        <v>74</v>
      </c>
      <c r="C120" s="52">
        <v>2</v>
      </c>
      <c r="D120" s="26">
        <v>7</v>
      </c>
      <c r="E120" s="27">
        <f t="shared" si="27"/>
        <v>100</v>
      </c>
      <c r="F120" s="27">
        <f t="shared" si="28"/>
        <v>0</v>
      </c>
      <c r="G120" s="26">
        <f t="shared" si="23"/>
        <v>7400</v>
      </c>
      <c r="H120" s="26">
        <f t="shared" si="24"/>
        <v>7200</v>
      </c>
      <c r="I120" s="27">
        <f t="shared" si="29"/>
        <v>5</v>
      </c>
      <c r="J120" s="27">
        <f t="shared" si="30"/>
        <v>0</v>
      </c>
      <c r="K120" s="61">
        <f t="shared" si="25"/>
        <v>8267.0126994644197</v>
      </c>
      <c r="L120" s="61">
        <f t="shared" si="26"/>
        <v>8675.9671718349673</v>
      </c>
      <c r="M120" s="59">
        <f>K120*urok_pa_A/12</f>
        <v>48.224240746875786</v>
      </c>
      <c r="N120" s="59">
        <f>L120*urok_pa_B/12</f>
        <v>50.609808502370647</v>
      </c>
      <c r="O120" s="61">
        <f t="shared" si="31"/>
        <v>12.40051904919663</v>
      </c>
      <c r="P120" s="62">
        <f t="shared" si="32"/>
        <v>2.8919890572783227</v>
      </c>
      <c r="Q120" s="61">
        <f t="shared" si="34"/>
        <v>867.01269946441971</v>
      </c>
      <c r="R120" s="61">
        <f t="shared" si="35"/>
        <v>1475.9671718349673</v>
      </c>
      <c r="S120" s="67">
        <f t="shared" si="36"/>
        <v>810.59722270995803</v>
      </c>
      <c r="T120" s="67">
        <f t="shared" si="37"/>
        <v>245.07181765333692</v>
      </c>
    </row>
    <row r="121" spans="1:20" x14ac:dyDescent="0.3">
      <c r="A121" s="27" t="str">
        <f t="shared" si="33"/>
        <v>7. rok</v>
      </c>
      <c r="B121" s="26">
        <v>75</v>
      </c>
      <c r="C121" s="52">
        <v>3</v>
      </c>
      <c r="D121" s="26">
        <v>7</v>
      </c>
      <c r="E121" s="27">
        <f t="shared" si="27"/>
        <v>100</v>
      </c>
      <c r="F121" s="27">
        <f t="shared" si="28"/>
        <v>300</v>
      </c>
      <c r="G121" s="26">
        <f t="shared" si="23"/>
        <v>7500</v>
      </c>
      <c r="H121" s="26">
        <f t="shared" si="24"/>
        <v>7500</v>
      </c>
      <c r="I121" s="27">
        <f t="shared" si="29"/>
        <v>5</v>
      </c>
      <c r="J121" s="27">
        <f t="shared" si="30"/>
        <v>6</v>
      </c>
      <c r="K121" s="61">
        <f t="shared" si="25"/>
        <v>8397.8364211620992</v>
      </c>
      <c r="L121" s="61">
        <f t="shared" si="26"/>
        <v>9017.6849912800608</v>
      </c>
      <c r="M121" s="59">
        <f>K121*urok_pa_A/12</f>
        <v>48.987379123445585</v>
      </c>
      <c r="N121" s="59">
        <f>L121*urok_pa_B/12</f>
        <v>52.603162449133691</v>
      </c>
      <c r="O121" s="61">
        <f t="shared" si="31"/>
        <v>12.596754631743147</v>
      </c>
      <c r="P121" s="62">
        <f t="shared" si="32"/>
        <v>3.0058949970933537</v>
      </c>
      <c r="Q121" s="61">
        <f t="shared" si="34"/>
        <v>897.83642116209921</v>
      </c>
      <c r="R121" s="61">
        <f t="shared" si="35"/>
        <v>1517.6849912800608</v>
      </c>
      <c r="S121" s="67">
        <f t="shared" si="36"/>
        <v>828.19397734170116</v>
      </c>
      <c r="T121" s="67">
        <f t="shared" si="37"/>
        <v>254.07771265043027</v>
      </c>
    </row>
    <row r="122" spans="1:20" x14ac:dyDescent="0.3">
      <c r="A122" s="27" t="str">
        <f t="shared" si="33"/>
        <v>7. rok</v>
      </c>
      <c r="B122" s="26">
        <v>76</v>
      </c>
      <c r="C122" s="52">
        <v>4</v>
      </c>
      <c r="D122" s="26">
        <v>7</v>
      </c>
      <c r="E122" s="27">
        <f t="shared" si="27"/>
        <v>100</v>
      </c>
      <c r="F122" s="27">
        <f t="shared" si="28"/>
        <v>0</v>
      </c>
      <c r="G122" s="26">
        <f t="shared" si="23"/>
        <v>7600</v>
      </c>
      <c r="H122" s="26">
        <f t="shared" si="24"/>
        <v>7500</v>
      </c>
      <c r="I122" s="27">
        <f t="shared" si="29"/>
        <v>5</v>
      </c>
      <c r="J122" s="27">
        <f t="shared" si="30"/>
        <v>0</v>
      </c>
      <c r="K122" s="61">
        <f t="shared" si="25"/>
        <v>8529.2270456538026</v>
      </c>
      <c r="L122" s="61">
        <f t="shared" si="26"/>
        <v>9067.2822587321007</v>
      </c>
      <c r="M122" s="59">
        <f>K122*urok_pa_A/12</f>
        <v>49.753824432980515</v>
      </c>
      <c r="N122" s="59">
        <f>L122*urok_pa_B/12</f>
        <v>52.892479842603926</v>
      </c>
      <c r="O122" s="61">
        <f t="shared" si="31"/>
        <v>12.793840568480704</v>
      </c>
      <c r="P122" s="62">
        <f t="shared" si="32"/>
        <v>3.022427419577367</v>
      </c>
      <c r="Q122" s="61">
        <f t="shared" si="34"/>
        <v>929.22704565380263</v>
      </c>
      <c r="R122" s="61">
        <f t="shared" si="35"/>
        <v>1567.2822587321007</v>
      </c>
      <c r="S122" s="67">
        <f t="shared" si="36"/>
        <v>845.98781791018189</v>
      </c>
      <c r="T122" s="67">
        <f t="shared" si="37"/>
        <v>257.10014007000763</v>
      </c>
    </row>
    <row r="123" spans="1:20" x14ac:dyDescent="0.3">
      <c r="A123" s="27" t="str">
        <f t="shared" si="33"/>
        <v>7. rok</v>
      </c>
      <c r="B123" s="26">
        <v>77</v>
      </c>
      <c r="C123" s="52">
        <v>5</v>
      </c>
      <c r="D123" s="26">
        <v>7</v>
      </c>
      <c r="E123" s="27">
        <f t="shared" si="27"/>
        <v>100</v>
      </c>
      <c r="F123" s="27">
        <f t="shared" si="28"/>
        <v>0</v>
      </c>
      <c r="G123" s="26">
        <f t="shared" si="23"/>
        <v>7700</v>
      </c>
      <c r="H123" s="26">
        <f t="shared" si="24"/>
        <v>7500</v>
      </c>
      <c r="I123" s="27">
        <f t="shared" si="29"/>
        <v>5</v>
      </c>
      <c r="J123" s="27">
        <f t="shared" si="30"/>
        <v>0</v>
      </c>
      <c r="K123" s="61">
        <f t="shared" si="25"/>
        <v>8661.1870295183035</v>
      </c>
      <c r="L123" s="61">
        <f t="shared" si="26"/>
        <v>9117.1523111551269</v>
      </c>
      <c r="M123" s="59">
        <f>K123*urok_pa_A/12</f>
        <v>50.523591005523436</v>
      </c>
      <c r="N123" s="59">
        <f>L123*urok_pa_B/12</f>
        <v>53.183388481738241</v>
      </c>
      <c r="O123" s="61">
        <f t="shared" si="31"/>
        <v>12.991780544277454</v>
      </c>
      <c r="P123" s="62">
        <f t="shared" si="32"/>
        <v>3.0390507703850425</v>
      </c>
      <c r="Q123" s="61">
        <f t="shared" si="34"/>
        <v>961.18702951830346</v>
      </c>
      <c r="R123" s="61">
        <f t="shared" si="35"/>
        <v>1617.1523111551269</v>
      </c>
      <c r="S123" s="67">
        <f t="shared" si="36"/>
        <v>863.97959845445939</v>
      </c>
      <c r="T123" s="67">
        <f t="shared" si="37"/>
        <v>260.13919084039264</v>
      </c>
    </row>
    <row r="124" spans="1:20" x14ac:dyDescent="0.3">
      <c r="A124" s="27" t="str">
        <f t="shared" si="33"/>
        <v>7. rok</v>
      </c>
      <c r="B124" s="26">
        <v>78</v>
      </c>
      <c r="C124" s="52">
        <v>6</v>
      </c>
      <c r="D124" s="26">
        <v>7</v>
      </c>
      <c r="E124" s="27">
        <f t="shared" si="27"/>
        <v>100</v>
      </c>
      <c r="F124" s="27">
        <f t="shared" si="28"/>
        <v>300</v>
      </c>
      <c r="G124" s="26">
        <f t="shared" si="23"/>
        <v>7800</v>
      </c>
      <c r="H124" s="26">
        <f t="shared" si="24"/>
        <v>7800</v>
      </c>
      <c r="I124" s="27">
        <f t="shared" si="29"/>
        <v>5</v>
      </c>
      <c r="J124" s="27">
        <f t="shared" si="30"/>
        <v>6</v>
      </c>
      <c r="K124" s="61">
        <f t="shared" si="25"/>
        <v>8793.7188399795486</v>
      </c>
      <c r="L124" s="61">
        <f t="shared" si="26"/>
        <v>9461.2966488664806</v>
      </c>
      <c r="M124" s="59">
        <f>K124*urok_pa_A/12</f>
        <v>51.296693233214036</v>
      </c>
      <c r="N124" s="59">
        <f>L124*urok_pa_B/12</f>
        <v>55.190897118387802</v>
      </c>
      <c r="O124" s="61">
        <f t="shared" si="31"/>
        <v>13.190578259969321</v>
      </c>
      <c r="P124" s="62">
        <f t="shared" si="32"/>
        <v>3.1537655496221606</v>
      </c>
      <c r="Q124" s="61">
        <f t="shared" si="34"/>
        <v>993.71883997954865</v>
      </c>
      <c r="R124" s="61">
        <f t="shared" si="35"/>
        <v>1661.2966488664806</v>
      </c>
      <c r="S124" s="67">
        <f t="shared" si="36"/>
        <v>882.17017671442875</v>
      </c>
      <c r="T124" s="67">
        <f t="shared" si="37"/>
        <v>269.29295639001481</v>
      </c>
    </row>
    <row r="125" spans="1:20" x14ac:dyDescent="0.3">
      <c r="A125" s="27" t="str">
        <f t="shared" si="33"/>
        <v>7. rok</v>
      </c>
      <c r="B125" s="26">
        <v>79</v>
      </c>
      <c r="C125" s="52">
        <v>7</v>
      </c>
      <c r="D125" s="26">
        <v>7</v>
      </c>
      <c r="E125" s="27">
        <f t="shared" si="27"/>
        <v>100</v>
      </c>
      <c r="F125" s="27">
        <f t="shared" si="28"/>
        <v>0</v>
      </c>
      <c r="G125" s="26">
        <f t="shared" si="23"/>
        <v>7900</v>
      </c>
      <c r="H125" s="26">
        <f t="shared" si="24"/>
        <v>7800</v>
      </c>
      <c r="I125" s="27">
        <f t="shared" si="29"/>
        <v>5</v>
      </c>
      <c r="J125" s="27">
        <f t="shared" si="30"/>
        <v>0</v>
      </c>
      <c r="K125" s="61">
        <f t="shared" si="25"/>
        <v>8926.8249549527936</v>
      </c>
      <c r="L125" s="61">
        <f t="shared" si="26"/>
        <v>9513.3337804352468</v>
      </c>
      <c r="M125" s="59">
        <f>K125*urok_pa_A/12</f>
        <v>52.073145570557962</v>
      </c>
      <c r="N125" s="59">
        <f>L125*urok_pa_B/12</f>
        <v>55.494447052538952</v>
      </c>
      <c r="O125" s="61">
        <f t="shared" si="31"/>
        <v>13.390237432429188</v>
      </c>
      <c r="P125" s="62">
        <f t="shared" si="32"/>
        <v>3.1711112601450822</v>
      </c>
      <c r="Q125" s="61">
        <f t="shared" si="34"/>
        <v>1026.8249549527936</v>
      </c>
      <c r="R125" s="61">
        <f t="shared" si="35"/>
        <v>1713.3337804352468</v>
      </c>
      <c r="S125" s="67">
        <f t="shared" si="36"/>
        <v>900.56041414685797</v>
      </c>
      <c r="T125" s="67">
        <f t="shared" si="37"/>
        <v>272.4640676501599</v>
      </c>
    </row>
    <row r="126" spans="1:20" x14ac:dyDescent="0.3">
      <c r="A126" s="27" t="str">
        <f t="shared" si="33"/>
        <v>7. rok</v>
      </c>
      <c r="B126" s="26">
        <v>80</v>
      </c>
      <c r="C126" s="52">
        <v>8</v>
      </c>
      <c r="D126" s="26">
        <v>7</v>
      </c>
      <c r="E126" s="27">
        <f t="shared" si="27"/>
        <v>100</v>
      </c>
      <c r="F126" s="27">
        <f t="shared" si="28"/>
        <v>0</v>
      </c>
      <c r="G126" s="26">
        <f t="shared" si="23"/>
        <v>8000</v>
      </c>
      <c r="H126" s="26">
        <f t="shared" si="24"/>
        <v>7800</v>
      </c>
      <c r="I126" s="27">
        <f t="shared" si="29"/>
        <v>5</v>
      </c>
      <c r="J126" s="27">
        <f t="shared" si="30"/>
        <v>0</v>
      </c>
      <c r="K126" s="61">
        <f t="shared" si="25"/>
        <v>9060.5078630909211</v>
      </c>
      <c r="L126" s="61">
        <f t="shared" si="26"/>
        <v>9565.6571162276414</v>
      </c>
      <c r="M126" s="59">
        <f>K126*urok_pa_A/12</f>
        <v>52.852962534697042</v>
      </c>
      <c r="N126" s="59">
        <f>L126*urok_pa_B/12</f>
        <v>55.799666511327906</v>
      </c>
      <c r="O126" s="61">
        <f t="shared" si="31"/>
        <v>13.59076179463638</v>
      </c>
      <c r="P126" s="62">
        <f t="shared" si="32"/>
        <v>3.1885523720758804</v>
      </c>
      <c r="Q126" s="61">
        <f t="shared" si="34"/>
        <v>1060.5078630909211</v>
      </c>
      <c r="R126" s="61">
        <f t="shared" si="35"/>
        <v>1765.6571162276414</v>
      </c>
      <c r="S126" s="67">
        <f t="shared" si="36"/>
        <v>919.15117594149433</v>
      </c>
      <c r="T126" s="67">
        <f t="shared" si="37"/>
        <v>275.65262002223579</v>
      </c>
    </row>
    <row r="127" spans="1:20" x14ac:dyDescent="0.3">
      <c r="A127" s="27" t="str">
        <f t="shared" si="33"/>
        <v>7. rok</v>
      </c>
      <c r="B127" s="26">
        <v>81</v>
      </c>
      <c r="C127" s="52">
        <v>9</v>
      </c>
      <c r="D127" s="26">
        <v>7</v>
      </c>
      <c r="E127" s="27">
        <f t="shared" si="27"/>
        <v>100</v>
      </c>
      <c r="F127" s="27">
        <f t="shared" si="28"/>
        <v>300</v>
      </c>
      <c r="G127" s="26">
        <f t="shared" si="23"/>
        <v>8100</v>
      </c>
      <c r="H127" s="26">
        <f t="shared" si="24"/>
        <v>8100</v>
      </c>
      <c r="I127" s="27">
        <f t="shared" si="29"/>
        <v>5</v>
      </c>
      <c r="J127" s="27">
        <f t="shared" si="30"/>
        <v>6</v>
      </c>
      <c r="K127" s="61">
        <f t="shared" si="25"/>
        <v>9194.7700638309816</v>
      </c>
      <c r="L127" s="61">
        <f t="shared" si="26"/>
        <v>9912.2682303668935</v>
      </c>
      <c r="M127" s="59">
        <f>K127*urok_pa_A/12</f>
        <v>53.636158705680735</v>
      </c>
      <c r="N127" s="59">
        <f>L127*urok_pa_B/12</f>
        <v>57.821564677140223</v>
      </c>
      <c r="O127" s="61">
        <f t="shared" si="31"/>
        <v>13.792155095746471</v>
      </c>
      <c r="P127" s="62">
        <f t="shared" si="32"/>
        <v>3.3040894101222982</v>
      </c>
      <c r="Q127" s="61">
        <f t="shared" si="34"/>
        <v>1094.7700638309816</v>
      </c>
      <c r="R127" s="61">
        <f t="shared" si="35"/>
        <v>1812.2682303668935</v>
      </c>
      <c r="S127" s="67">
        <f t="shared" si="36"/>
        <v>937.9433310372408</v>
      </c>
      <c r="T127" s="67">
        <f t="shared" si="37"/>
        <v>284.95670943235808</v>
      </c>
    </row>
    <row r="128" spans="1:20" x14ac:dyDescent="0.3">
      <c r="A128" s="27" t="str">
        <f t="shared" si="33"/>
        <v>7. rok</v>
      </c>
      <c r="B128" s="26">
        <v>82</v>
      </c>
      <c r="C128" s="52">
        <v>10</v>
      </c>
      <c r="D128" s="26">
        <v>7</v>
      </c>
      <c r="E128" s="27">
        <f t="shared" si="27"/>
        <v>100</v>
      </c>
      <c r="F128" s="27">
        <f t="shared" si="28"/>
        <v>0</v>
      </c>
      <c r="G128" s="26">
        <f t="shared" si="23"/>
        <v>8200</v>
      </c>
      <c r="H128" s="26">
        <f t="shared" si="24"/>
        <v>8100</v>
      </c>
      <c r="I128" s="27">
        <f t="shared" si="29"/>
        <v>5</v>
      </c>
      <c r="J128" s="27">
        <f t="shared" si="30"/>
        <v>0</v>
      </c>
      <c r="K128" s="61">
        <f t="shared" si="25"/>
        <v>9329.6140674409144</v>
      </c>
      <c r="L128" s="61">
        <f t="shared" si="26"/>
        <v>9966.7857056339108</v>
      </c>
      <c r="M128" s="59">
        <f>K128*urok_pa_A/12</f>
        <v>54.422748726738668</v>
      </c>
      <c r="N128" s="59">
        <f>L128*urok_pa_B/12</f>
        <v>58.139583282864486</v>
      </c>
      <c r="O128" s="61">
        <f t="shared" si="31"/>
        <v>13.99442110116137</v>
      </c>
      <c r="P128" s="62">
        <f t="shared" si="32"/>
        <v>3.3222619018779702</v>
      </c>
      <c r="Q128" s="61">
        <f t="shared" si="34"/>
        <v>1129.6140674409144</v>
      </c>
      <c r="R128" s="61">
        <f t="shared" si="35"/>
        <v>1866.7857056339108</v>
      </c>
      <c r="S128" s="67">
        <f t="shared" si="36"/>
        <v>956.93775213840217</v>
      </c>
      <c r="T128" s="67">
        <f t="shared" si="37"/>
        <v>288.27897133423608</v>
      </c>
    </row>
    <row r="129" spans="1:20" x14ac:dyDescent="0.3">
      <c r="A129" s="27" t="str">
        <f t="shared" si="33"/>
        <v>7. rok</v>
      </c>
      <c r="B129" s="26">
        <v>83</v>
      </c>
      <c r="C129" s="52">
        <v>11</v>
      </c>
      <c r="D129" s="26">
        <v>7</v>
      </c>
      <c r="E129" s="27">
        <f t="shared" si="27"/>
        <v>100</v>
      </c>
      <c r="F129" s="27">
        <f t="shared" si="28"/>
        <v>0</v>
      </c>
      <c r="G129" s="26">
        <f t="shared" si="23"/>
        <v>8300</v>
      </c>
      <c r="H129" s="26">
        <f t="shared" si="24"/>
        <v>8100</v>
      </c>
      <c r="I129" s="27">
        <f t="shared" si="29"/>
        <v>5</v>
      </c>
      <c r="J129" s="27">
        <f t="shared" si="30"/>
        <v>0</v>
      </c>
      <c r="K129" s="61">
        <f t="shared" si="25"/>
        <v>9465.0423950664917</v>
      </c>
      <c r="L129" s="61">
        <f t="shared" si="26"/>
        <v>10021.603027014897</v>
      </c>
      <c r="M129" s="59">
        <f>K129*urok_pa_A/12</f>
        <v>55.21274730455454</v>
      </c>
      <c r="N129" s="59">
        <f>L129*urok_pa_B/12</f>
        <v>58.459350990920235</v>
      </c>
      <c r="O129" s="61">
        <f t="shared" si="31"/>
        <v>14.197563592599737</v>
      </c>
      <c r="P129" s="62">
        <f t="shared" si="32"/>
        <v>3.3405343423382994</v>
      </c>
      <c r="Q129" s="61">
        <f t="shared" si="34"/>
        <v>1165.0423950664917</v>
      </c>
      <c r="R129" s="61">
        <f t="shared" si="35"/>
        <v>1921.6030270148967</v>
      </c>
      <c r="S129" s="67">
        <f t="shared" si="36"/>
        <v>976.13531573100192</v>
      </c>
      <c r="T129" s="67">
        <f t="shared" si="37"/>
        <v>291.61950567657436</v>
      </c>
    </row>
    <row r="130" spans="1:20" x14ac:dyDescent="0.3">
      <c r="A130" s="27" t="str">
        <f t="shared" si="33"/>
        <v>7. rok</v>
      </c>
      <c r="B130" s="26">
        <v>84</v>
      </c>
      <c r="C130" s="52">
        <v>12</v>
      </c>
      <c r="D130" s="26">
        <v>7</v>
      </c>
      <c r="E130" s="27">
        <f t="shared" si="27"/>
        <v>100</v>
      </c>
      <c r="F130" s="27">
        <f t="shared" si="28"/>
        <v>300</v>
      </c>
      <c r="G130" s="26">
        <f t="shared" si="23"/>
        <v>8400</v>
      </c>
      <c r="H130" s="26">
        <f t="shared" si="24"/>
        <v>8400</v>
      </c>
      <c r="I130" s="27">
        <f t="shared" si="29"/>
        <v>5</v>
      </c>
      <c r="J130" s="27">
        <f t="shared" si="30"/>
        <v>6</v>
      </c>
      <c r="K130" s="61">
        <f t="shared" si="25"/>
        <v>9601.0575787784474</v>
      </c>
      <c r="L130" s="61">
        <f t="shared" si="26"/>
        <v>10370.721843663479</v>
      </c>
      <c r="M130" s="59">
        <f>K130*urok_pa_A/12</f>
        <v>56.00616920954095</v>
      </c>
      <c r="N130" s="59">
        <f>L130*urok_pa_B/12</f>
        <v>60.495877421370302</v>
      </c>
      <c r="O130" s="61">
        <f t="shared" si="31"/>
        <v>14.401586368167671</v>
      </c>
      <c r="P130" s="62">
        <f t="shared" si="32"/>
        <v>3.4569072812211599</v>
      </c>
      <c r="Q130" s="61">
        <f t="shared" si="34"/>
        <v>1201.0575787784474</v>
      </c>
      <c r="R130" s="61">
        <f t="shared" si="35"/>
        <v>1970.7218436634794</v>
      </c>
      <c r="S130" s="67">
        <f t="shared" si="36"/>
        <v>995.53690209916954</v>
      </c>
      <c r="T130" s="67">
        <f t="shared" si="37"/>
        <v>301.07641295779553</v>
      </c>
    </row>
    <row r="131" spans="1:20" x14ac:dyDescent="0.3">
      <c r="A131" s="27" t="str">
        <f t="shared" si="33"/>
        <v>8. rok</v>
      </c>
      <c r="B131" s="26">
        <v>85</v>
      </c>
      <c r="C131" s="52">
        <v>1</v>
      </c>
      <c r="D131" s="26">
        <v>8</v>
      </c>
      <c r="E131" s="27">
        <f t="shared" si="27"/>
        <v>100</v>
      </c>
      <c r="F131" s="27">
        <f t="shared" si="28"/>
        <v>0</v>
      </c>
      <c r="G131" s="26">
        <f t="shared" si="23"/>
        <v>8500</v>
      </c>
      <c r="H131" s="26">
        <f t="shared" si="24"/>
        <v>8400</v>
      </c>
      <c r="I131" s="27">
        <f t="shared" si="29"/>
        <v>5</v>
      </c>
      <c r="J131" s="27">
        <f t="shared" si="30"/>
        <v>0</v>
      </c>
      <c r="K131" s="61">
        <f t="shared" si="25"/>
        <v>9737.6621616198208</v>
      </c>
      <c r="L131" s="61">
        <f t="shared" si="26"/>
        <v>10427.760813803628</v>
      </c>
      <c r="M131" s="59">
        <f>K131*urok_pa_A/12</f>
        <v>56.80302927611563</v>
      </c>
      <c r="N131" s="59">
        <f>L131*urok_pa_B/12</f>
        <v>60.828604747187832</v>
      </c>
      <c r="O131" s="61">
        <f t="shared" si="31"/>
        <v>14.60649324242973</v>
      </c>
      <c r="P131" s="62">
        <f t="shared" si="32"/>
        <v>3.4759202712678761</v>
      </c>
      <c r="Q131" s="61">
        <f t="shared" si="34"/>
        <v>1237.6621616198208</v>
      </c>
      <c r="R131" s="61">
        <f t="shared" si="35"/>
        <v>2027.7608138036285</v>
      </c>
      <c r="S131" s="67">
        <f t="shared" si="36"/>
        <v>1015.1433953415992</v>
      </c>
      <c r="T131" s="67">
        <f t="shared" si="37"/>
        <v>304.55233322906338</v>
      </c>
    </row>
    <row r="132" spans="1:20" x14ac:dyDescent="0.3">
      <c r="A132" s="27" t="str">
        <f t="shared" si="33"/>
        <v>8. rok</v>
      </c>
      <c r="B132" s="26">
        <v>86</v>
      </c>
      <c r="C132" s="52">
        <v>2</v>
      </c>
      <c r="D132" s="26">
        <v>8</v>
      </c>
      <c r="E132" s="27">
        <f t="shared" si="27"/>
        <v>100</v>
      </c>
      <c r="F132" s="27">
        <f t="shared" si="28"/>
        <v>0</v>
      </c>
      <c r="G132" s="26">
        <f t="shared" si="23"/>
        <v>8600</v>
      </c>
      <c r="H132" s="26">
        <f t="shared" si="24"/>
        <v>8400</v>
      </c>
      <c r="I132" s="27">
        <f t="shared" si="29"/>
        <v>5</v>
      </c>
      <c r="J132" s="27">
        <f t="shared" si="30"/>
        <v>0</v>
      </c>
      <c r="K132" s="61">
        <f t="shared" si="25"/>
        <v>9874.8586976535062</v>
      </c>
      <c r="L132" s="61">
        <f t="shared" si="26"/>
        <v>10485.113498279548</v>
      </c>
      <c r="M132" s="59">
        <f>K132*urok_pa_A/12</f>
        <v>57.603342402978789</v>
      </c>
      <c r="N132" s="59">
        <f>L132*urok_pa_B/12</f>
        <v>61.163162073297372</v>
      </c>
      <c r="O132" s="61">
        <f t="shared" si="31"/>
        <v>14.812288046480257</v>
      </c>
      <c r="P132" s="62">
        <f t="shared" si="32"/>
        <v>3.4950378327598499</v>
      </c>
      <c r="Q132" s="61">
        <f t="shared" si="34"/>
        <v>1274.8586976535062</v>
      </c>
      <c r="R132" s="61">
        <f t="shared" si="35"/>
        <v>2085.1134982795484</v>
      </c>
      <c r="S132" s="67">
        <f t="shared" si="36"/>
        <v>1034.9556833880795</v>
      </c>
      <c r="T132" s="67">
        <f t="shared" si="37"/>
        <v>308.04737106182324</v>
      </c>
    </row>
    <row r="133" spans="1:20" x14ac:dyDescent="0.3">
      <c r="A133" s="27" t="str">
        <f t="shared" si="33"/>
        <v>8. rok</v>
      </c>
      <c r="B133" s="26">
        <v>87</v>
      </c>
      <c r="C133" s="52">
        <v>3</v>
      </c>
      <c r="D133" s="26">
        <v>8</v>
      </c>
      <c r="E133" s="27">
        <f t="shared" si="27"/>
        <v>100</v>
      </c>
      <c r="F133" s="27">
        <f t="shared" si="28"/>
        <v>300</v>
      </c>
      <c r="G133" s="26">
        <f t="shared" si="23"/>
        <v>8700</v>
      </c>
      <c r="H133" s="26">
        <f t="shared" si="24"/>
        <v>8700</v>
      </c>
      <c r="I133" s="27">
        <f t="shared" si="29"/>
        <v>5</v>
      </c>
      <c r="J133" s="27">
        <f t="shared" si="30"/>
        <v>6</v>
      </c>
      <c r="K133" s="61">
        <f t="shared" si="25"/>
        <v>10012.649752010006</v>
      </c>
      <c r="L133" s="61">
        <f t="shared" si="26"/>
        <v>10836.781622520086</v>
      </c>
      <c r="M133" s="59">
        <f>K133*urok_pa_A/12</f>
        <v>58.407123553391706</v>
      </c>
      <c r="N133" s="59">
        <f>L133*urok_pa_B/12</f>
        <v>63.214559464700507</v>
      </c>
      <c r="O133" s="61">
        <f t="shared" si="31"/>
        <v>15.018974628015007</v>
      </c>
      <c r="P133" s="62">
        <f t="shared" si="32"/>
        <v>3.6122605408400283</v>
      </c>
      <c r="Q133" s="61">
        <f t="shared" si="34"/>
        <v>1312.6497520100056</v>
      </c>
      <c r="R133" s="61">
        <f t="shared" si="35"/>
        <v>2136.7816225200859</v>
      </c>
      <c r="S133" s="67">
        <f t="shared" si="36"/>
        <v>1054.9746580160945</v>
      </c>
      <c r="T133" s="67">
        <f t="shared" si="37"/>
        <v>317.6596316026633</v>
      </c>
    </row>
    <row r="134" spans="1:20" x14ac:dyDescent="0.3">
      <c r="A134" s="27" t="str">
        <f t="shared" si="33"/>
        <v>8. rok</v>
      </c>
      <c r="B134" s="26">
        <v>88</v>
      </c>
      <c r="C134" s="52">
        <v>4</v>
      </c>
      <c r="D134" s="26">
        <v>8</v>
      </c>
      <c r="E134" s="27">
        <f t="shared" si="27"/>
        <v>100</v>
      </c>
      <c r="F134" s="27">
        <f t="shared" si="28"/>
        <v>0</v>
      </c>
      <c r="G134" s="26">
        <f t="shared" si="23"/>
        <v>8800</v>
      </c>
      <c r="H134" s="26">
        <f t="shared" si="24"/>
        <v>8700</v>
      </c>
      <c r="I134" s="27">
        <f t="shared" si="29"/>
        <v>5</v>
      </c>
      <c r="J134" s="27">
        <f t="shared" si="30"/>
        <v>0</v>
      </c>
      <c r="K134" s="61">
        <f t="shared" si="25"/>
        <v>10151.037900935382</v>
      </c>
      <c r="L134" s="61">
        <f t="shared" si="26"/>
        <v>10896.383921443947</v>
      </c>
      <c r="M134" s="59">
        <f>K134*urok_pa_A/12</f>
        <v>59.214387755456407</v>
      </c>
      <c r="N134" s="59">
        <f>L134*urok_pa_B/12</f>
        <v>63.562239541756362</v>
      </c>
      <c r="O134" s="61">
        <f t="shared" si="31"/>
        <v>15.226556851403073</v>
      </c>
      <c r="P134" s="62">
        <f t="shared" si="32"/>
        <v>3.632127973814649</v>
      </c>
      <c r="Q134" s="61">
        <f t="shared" si="34"/>
        <v>1351.0379009353819</v>
      </c>
      <c r="R134" s="61">
        <f t="shared" si="35"/>
        <v>2196.3839214439467</v>
      </c>
      <c r="S134" s="67">
        <f t="shared" si="36"/>
        <v>1075.2012148674976</v>
      </c>
      <c r="T134" s="67">
        <f t="shared" si="37"/>
        <v>321.29175957647794</v>
      </c>
    </row>
    <row r="135" spans="1:20" x14ac:dyDescent="0.3">
      <c r="A135" s="27" t="str">
        <f t="shared" si="33"/>
        <v>8. rok</v>
      </c>
      <c r="B135" s="26">
        <v>89</v>
      </c>
      <c r="C135" s="52">
        <v>5</v>
      </c>
      <c r="D135" s="26">
        <v>8</v>
      </c>
      <c r="E135" s="27">
        <f t="shared" si="27"/>
        <v>100</v>
      </c>
      <c r="F135" s="27">
        <f t="shared" si="28"/>
        <v>0</v>
      </c>
      <c r="G135" s="26">
        <f t="shared" si="23"/>
        <v>8900</v>
      </c>
      <c r="H135" s="26">
        <f t="shared" si="24"/>
        <v>8700</v>
      </c>
      <c r="I135" s="27">
        <f t="shared" si="29"/>
        <v>5</v>
      </c>
      <c r="J135" s="27">
        <f t="shared" si="30"/>
        <v>0</v>
      </c>
      <c r="K135" s="61">
        <f t="shared" si="25"/>
        <v>10290.025731839436</v>
      </c>
      <c r="L135" s="61">
        <f t="shared" si="26"/>
        <v>10956.314033011888</v>
      </c>
      <c r="M135" s="59">
        <f>K135*urok_pa_A/12</f>
        <v>60.025150102396715</v>
      </c>
      <c r="N135" s="59">
        <f>L135*urok_pa_B/12</f>
        <v>63.911831859236024</v>
      </c>
      <c r="O135" s="61">
        <f t="shared" si="31"/>
        <v>15.435038597759153</v>
      </c>
      <c r="P135" s="62">
        <f t="shared" si="32"/>
        <v>3.652104677670629</v>
      </c>
      <c r="Q135" s="61">
        <f t="shared" si="34"/>
        <v>1390.025731839436</v>
      </c>
      <c r="R135" s="61">
        <f t="shared" si="35"/>
        <v>2256.3140330118877</v>
      </c>
      <c r="S135" s="67">
        <f t="shared" si="36"/>
        <v>1095.6362534652567</v>
      </c>
      <c r="T135" s="67">
        <f t="shared" si="37"/>
        <v>324.94386425414859</v>
      </c>
    </row>
    <row r="136" spans="1:20" x14ac:dyDescent="0.3">
      <c r="A136" s="27" t="str">
        <f t="shared" si="33"/>
        <v>8. rok</v>
      </c>
      <c r="B136" s="26">
        <v>90</v>
      </c>
      <c r="C136" s="52">
        <v>6</v>
      </c>
      <c r="D136" s="26">
        <v>8</v>
      </c>
      <c r="E136" s="27">
        <f t="shared" si="27"/>
        <v>100</v>
      </c>
      <c r="F136" s="27">
        <f t="shared" si="28"/>
        <v>300</v>
      </c>
      <c r="G136" s="26">
        <f t="shared" si="23"/>
        <v>9000</v>
      </c>
      <c r="H136" s="26">
        <f t="shared" si="24"/>
        <v>9000</v>
      </c>
      <c r="I136" s="27">
        <f t="shared" si="29"/>
        <v>5</v>
      </c>
      <c r="J136" s="27">
        <f t="shared" si="30"/>
        <v>6</v>
      </c>
      <c r="K136" s="61">
        <f t="shared" si="25"/>
        <v>10429.615843344072</v>
      </c>
      <c r="L136" s="61">
        <f t="shared" si="26"/>
        <v>11310.573760193452</v>
      </c>
      <c r="M136" s="59">
        <f>K136*urok_pa_A/12</f>
        <v>60.839425752840434</v>
      </c>
      <c r="N136" s="59">
        <f>L136*urok_pa_B/12</f>
        <v>65.978346934461811</v>
      </c>
      <c r="O136" s="61">
        <f t="shared" si="31"/>
        <v>15.644423765016107</v>
      </c>
      <c r="P136" s="62">
        <f t="shared" si="32"/>
        <v>3.7701912533978175</v>
      </c>
      <c r="Q136" s="61">
        <f t="shared" si="34"/>
        <v>1429.6158433440723</v>
      </c>
      <c r="R136" s="61">
        <f t="shared" si="35"/>
        <v>2310.5737601934525</v>
      </c>
      <c r="S136" s="67">
        <f t="shared" si="36"/>
        <v>1116.2806772302729</v>
      </c>
      <c r="T136" s="67">
        <f t="shared" si="37"/>
        <v>334.71405550754639</v>
      </c>
    </row>
    <row r="137" spans="1:20" x14ac:dyDescent="0.3">
      <c r="A137" s="27" t="str">
        <f t="shared" si="33"/>
        <v>8. rok</v>
      </c>
      <c r="B137" s="26">
        <v>91</v>
      </c>
      <c r="C137" s="52">
        <v>7</v>
      </c>
      <c r="D137" s="26">
        <v>8</v>
      </c>
      <c r="E137" s="27">
        <f t="shared" si="27"/>
        <v>100</v>
      </c>
      <c r="F137" s="27">
        <f t="shared" si="28"/>
        <v>0</v>
      </c>
      <c r="G137" s="26">
        <f t="shared" si="23"/>
        <v>9100</v>
      </c>
      <c r="H137" s="26">
        <f t="shared" si="24"/>
        <v>9000</v>
      </c>
      <c r="I137" s="27">
        <f t="shared" si="29"/>
        <v>5</v>
      </c>
      <c r="J137" s="27">
        <f t="shared" si="30"/>
        <v>0</v>
      </c>
      <c r="K137" s="61">
        <f t="shared" si="25"/>
        <v>10569.810845331896</v>
      </c>
      <c r="L137" s="61">
        <f t="shared" si="26"/>
        <v>11372.781915874517</v>
      </c>
      <c r="M137" s="59">
        <f>K137*urok_pa_A/12</f>
        <v>61.657229931102734</v>
      </c>
      <c r="N137" s="59">
        <f>L137*urok_pa_B/12</f>
        <v>66.341227842601356</v>
      </c>
      <c r="O137" s="61">
        <f t="shared" si="31"/>
        <v>15.854716267997844</v>
      </c>
      <c r="P137" s="62">
        <f t="shared" si="32"/>
        <v>3.7909273052915058</v>
      </c>
      <c r="Q137" s="61">
        <f t="shared" si="34"/>
        <v>1469.8108453318964</v>
      </c>
      <c r="R137" s="61">
        <f t="shared" si="35"/>
        <v>2372.7819158745169</v>
      </c>
      <c r="S137" s="67">
        <f t="shared" si="36"/>
        <v>1137.1353934982708</v>
      </c>
      <c r="T137" s="67">
        <f t="shared" si="37"/>
        <v>338.50498281283791</v>
      </c>
    </row>
    <row r="138" spans="1:20" x14ac:dyDescent="0.3">
      <c r="A138" s="27" t="str">
        <f t="shared" si="33"/>
        <v>8. rok</v>
      </c>
      <c r="B138" s="26">
        <v>92</v>
      </c>
      <c r="C138" s="52">
        <v>8</v>
      </c>
      <c r="D138" s="26">
        <v>8</v>
      </c>
      <c r="E138" s="27">
        <f t="shared" si="27"/>
        <v>100</v>
      </c>
      <c r="F138" s="27">
        <f t="shared" si="28"/>
        <v>0</v>
      </c>
      <c r="G138" s="26">
        <f t="shared" si="23"/>
        <v>9200</v>
      </c>
      <c r="H138" s="26">
        <f t="shared" si="24"/>
        <v>9000</v>
      </c>
      <c r="I138" s="27">
        <f t="shared" si="29"/>
        <v>5</v>
      </c>
      <c r="J138" s="27">
        <f t="shared" si="30"/>
        <v>0</v>
      </c>
      <c r="K138" s="61">
        <f t="shared" si="25"/>
        <v>10710.613358995002</v>
      </c>
      <c r="L138" s="61">
        <f t="shared" si="26"/>
        <v>11435.332216411827</v>
      </c>
      <c r="M138" s="59">
        <f>K138*urok_pa_A/12</f>
        <v>62.478577927470859</v>
      </c>
      <c r="N138" s="59">
        <f>L138*urok_pa_B/12</f>
        <v>66.706104595735667</v>
      </c>
      <c r="O138" s="61">
        <f t="shared" si="31"/>
        <v>16.065920038492504</v>
      </c>
      <c r="P138" s="62">
        <f t="shared" si="32"/>
        <v>3.8117774054706093</v>
      </c>
      <c r="Q138" s="61">
        <f t="shared" si="34"/>
        <v>1510.6133589950023</v>
      </c>
      <c r="R138" s="61">
        <f t="shared" si="35"/>
        <v>2435.3322164118272</v>
      </c>
      <c r="S138" s="67">
        <f t="shared" si="36"/>
        <v>1158.2013135367633</v>
      </c>
      <c r="T138" s="67">
        <f t="shared" si="37"/>
        <v>342.3167602183085</v>
      </c>
    </row>
    <row r="139" spans="1:20" x14ac:dyDescent="0.3">
      <c r="A139" s="27" t="str">
        <f t="shared" si="33"/>
        <v>8. rok</v>
      </c>
      <c r="B139" s="26">
        <v>93</v>
      </c>
      <c r="C139" s="52">
        <v>9</v>
      </c>
      <c r="D139" s="26">
        <v>8</v>
      </c>
      <c r="E139" s="27">
        <f t="shared" si="27"/>
        <v>100</v>
      </c>
      <c r="F139" s="27">
        <f t="shared" si="28"/>
        <v>300</v>
      </c>
      <c r="G139" s="26">
        <f t="shared" si="23"/>
        <v>9300</v>
      </c>
      <c r="H139" s="26">
        <f t="shared" si="24"/>
        <v>9300</v>
      </c>
      <c r="I139" s="27">
        <f t="shared" si="29"/>
        <v>5</v>
      </c>
      <c r="J139" s="27">
        <f t="shared" si="30"/>
        <v>6</v>
      </c>
      <c r="K139" s="61">
        <f t="shared" si="25"/>
        <v>10852.026016883981</v>
      </c>
      <c r="L139" s="61">
        <f t="shared" si="26"/>
        <v>11792.226543602093</v>
      </c>
      <c r="M139" s="59">
        <f>K139*urok_pa_A/12</f>
        <v>63.303485098489894</v>
      </c>
      <c r="N139" s="59">
        <f>L139*urok_pa_B/12</f>
        <v>68.787988171012216</v>
      </c>
      <c r="O139" s="61">
        <f t="shared" si="31"/>
        <v>16.27803902532597</v>
      </c>
      <c r="P139" s="62">
        <f t="shared" si="32"/>
        <v>3.930742181200698</v>
      </c>
      <c r="Q139" s="61">
        <f t="shared" si="34"/>
        <v>1552.0260168839814</v>
      </c>
      <c r="R139" s="61">
        <f t="shared" si="35"/>
        <v>2492.2265436020934</v>
      </c>
      <c r="S139" s="67">
        <f t="shared" si="36"/>
        <v>1179.4793525620894</v>
      </c>
      <c r="T139" s="67">
        <f t="shared" si="37"/>
        <v>352.24750239950919</v>
      </c>
    </row>
    <row r="140" spans="1:20" x14ac:dyDescent="0.3">
      <c r="A140" s="27" t="str">
        <f t="shared" si="33"/>
        <v>8. rok</v>
      </c>
      <c r="B140" s="26">
        <v>94</v>
      </c>
      <c r="C140" s="52">
        <v>10</v>
      </c>
      <c r="D140" s="26">
        <v>8</v>
      </c>
      <c r="E140" s="27">
        <f t="shared" si="27"/>
        <v>100</v>
      </c>
      <c r="F140" s="27">
        <f t="shared" si="28"/>
        <v>0</v>
      </c>
      <c r="G140" s="26">
        <f t="shared" si="23"/>
        <v>9400</v>
      </c>
      <c r="H140" s="26">
        <f t="shared" si="24"/>
        <v>9300</v>
      </c>
      <c r="I140" s="27">
        <f t="shared" si="29"/>
        <v>5</v>
      </c>
      <c r="J140" s="27">
        <f t="shared" si="30"/>
        <v>0</v>
      </c>
      <c r="K140" s="61">
        <f t="shared" si="25"/>
        <v>10994.051462957144</v>
      </c>
      <c r="L140" s="61">
        <f t="shared" si="26"/>
        <v>11857.083789591905</v>
      </c>
      <c r="M140" s="59">
        <f>K140*urok_pa_A/12</f>
        <v>64.131966867250014</v>
      </c>
      <c r="N140" s="59">
        <f>L140*urok_pa_B/12</f>
        <v>69.166322105952787</v>
      </c>
      <c r="O140" s="61">
        <f t="shared" si="31"/>
        <v>16.491077194435714</v>
      </c>
      <c r="P140" s="62">
        <f t="shared" si="32"/>
        <v>3.952361263197302</v>
      </c>
      <c r="Q140" s="61">
        <f t="shared" si="34"/>
        <v>1594.0514629571444</v>
      </c>
      <c r="R140" s="61">
        <f t="shared" si="35"/>
        <v>2557.0837895919049</v>
      </c>
      <c r="S140" s="67">
        <f t="shared" si="36"/>
        <v>1200.9704297565252</v>
      </c>
      <c r="T140" s="67">
        <f t="shared" si="37"/>
        <v>356.19986366270649</v>
      </c>
    </row>
    <row r="141" spans="1:20" x14ac:dyDescent="0.3">
      <c r="A141" s="27" t="str">
        <f t="shared" si="33"/>
        <v>8. rok</v>
      </c>
      <c r="B141" s="26">
        <v>95</v>
      </c>
      <c r="C141" s="52">
        <v>11</v>
      </c>
      <c r="D141" s="26">
        <v>8</v>
      </c>
      <c r="E141" s="27">
        <f t="shared" si="27"/>
        <v>100</v>
      </c>
      <c r="F141" s="27">
        <f t="shared" si="28"/>
        <v>0</v>
      </c>
      <c r="G141" s="26">
        <f t="shared" si="23"/>
        <v>9500</v>
      </c>
      <c r="H141" s="26">
        <f t="shared" si="24"/>
        <v>9300</v>
      </c>
      <c r="I141" s="27">
        <f t="shared" si="29"/>
        <v>5</v>
      </c>
      <c r="J141" s="27">
        <f t="shared" si="30"/>
        <v>0</v>
      </c>
      <c r="K141" s="61">
        <f t="shared" si="25"/>
        <v>11136.692352629958</v>
      </c>
      <c r="L141" s="61">
        <f t="shared" si="26"/>
        <v>11922.297750434662</v>
      </c>
      <c r="M141" s="59">
        <f>K141*urok_pa_A/12</f>
        <v>64.964038723674761</v>
      </c>
      <c r="N141" s="59">
        <f>L141*urok_pa_B/12</f>
        <v>69.546736877535537</v>
      </c>
      <c r="O141" s="61">
        <f t="shared" si="31"/>
        <v>16.705038528944936</v>
      </c>
      <c r="P141" s="62">
        <f t="shared" si="32"/>
        <v>3.9740992501448873</v>
      </c>
      <c r="Q141" s="61">
        <f t="shared" si="34"/>
        <v>1636.6923526299579</v>
      </c>
      <c r="R141" s="61">
        <f t="shared" si="35"/>
        <v>2622.2977504346618</v>
      </c>
      <c r="S141" s="67">
        <f t="shared" si="36"/>
        <v>1222.6754682854701</v>
      </c>
      <c r="T141" s="67">
        <f t="shared" si="37"/>
        <v>360.17396291285138</v>
      </c>
    </row>
    <row r="142" spans="1:20" x14ac:dyDescent="0.3">
      <c r="A142" s="27" t="str">
        <f t="shared" si="33"/>
        <v>8. rok</v>
      </c>
      <c r="B142" s="26">
        <v>96</v>
      </c>
      <c r="C142" s="52">
        <v>12</v>
      </c>
      <c r="D142" s="26">
        <v>8</v>
      </c>
      <c r="E142" s="27">
        <f t="shared" si="27"/>
        <v>100</v>
      </c>
      <c r="F142" s="27">
        <f t="shared" si="28"/>
        <v>300</v>
      </c>
      <c r="G142" s="26">
        <f t="shared" si="23"/>
        <v>9600</v>
      </c>
      <c r="H142" s="26">
        <f t="shared" si="24"/>
        <v>9600</v>
      </c>
      <c r="I142" s="27">
        <f t="shared" si="29"/>
        <v>5</v>
      </c>
      <c r="J142" s="27">
        <f t="shared" si="30"/>
        <v>6</v>
      </c>
      <c r="K142" s="61">
        <f t="shared" si="25"/>
        <v>11279.951352824686</v>
      </c>
      <c r="L142" s="61">
        <f t="shared" si="26"/>
        <v>12281.870388062052</v>
      </c>
      <c r="M142" s="59">
        <f>K142*urok_pa_A/12</f>
        <v>65.79971622481068</v>
      </c>
      <c r="N142" s="59">
        <f>L142*urok_pa_B/12</f>
        <v>71.644243930361981</v>
      </c>
      <c r="O142" s="61">
        <f t="shared" si="31"/>
        <v>16.919927029237027</v>
      </c>
      <c r="P142" s="62">
        <f t="shared" si="32"/>
        <v>4.0939567960206844</v>
      </c>
      <c r="Q142" s="61">
        <f t="shared" si="34"/>
        <v>1679.9513528246862</v>
      </c>
      <c r="R142" s="61">
        <f t="shared" si="35"/>
        <v>2681.8703880620524</v>
      </c>
      <c r="S142" s="67">
        <f t="shared" si="36"/>
        <v>1244.595395314707</v>
      </c>
      <c r="T142" s="67">
        <f t="shared" si="37"/>
        <v>370.26791970887206</v>
      </c>
    </row>
    <row r="143" spans="1:20" x14ac:dyDescent="0.3">
      <c r="A143" s="27" t="str">
        <f t="shared" si="33"/>
        <v>9. rok</v>
      </c>
      <c r="B143" s="26">
        <v>97</v>
      </c>
      <c r="C143" s="52">
        <v>1</v>
      </c>
      <c r="D143" s="26">
        <v>9</v>
      </c>
      <c r="E143" s="27">
        <f t="shared" ref="E143:E154" si="38">vklad_A</f>
        <v>100</v>
      </c>
      <c r="F143" s="27">
        <f t="shared" ref="F143:F154" si="39">IF(MOD(B143,periodicita_investicie)=0,vklad_B,0)</f>
        <v>0</v>
      </c>
      <c r="G143" s="26">
        <f t="shared" si="23"/>
        <v>9700</v>
      </c>
      <c r="H143" s="26">
        <f t="shared" si="24"/>
        <v>9600</v>
      </c>
      <c r="I143" s="27">
        <f t="shared" ref="I143:I167" si="40">E143*poplatok_percentualny_A + IF(E143=0,0,poplatok_transakcia_A)</f>
        <v>5</v>
      </c>
      <c r="J143" s="27">
        <f t="shared" ref="J143:J167" si="41">F143*poplatok_percentualny_B+IF(F143=0,0,poplatok_transakcia_B)</f>
        <v>0</v>
      </c>
      <c r="K143" s="61">
        <f t="shared" si="25"/>
        <v>11423.831142020259</v>
      </c>
      <c r="L143" s="61">
        <f t="shared" si="26"/>
        <v>12349.420675196394</v>
      </c>
      <c r="M143" s="59">
        <f>K143*urok_pa_A/12</f>
        <v>66.639014995118188</v>
      </c>
      <c r="N143" s="59">
        <f>L143*urok_pa_B/12</f>
        <v>72.038287271978973</v>
      </c>
      <c r="O143" s="61">
        <f t="shared" ref="O143:O166" si="42">K143*manazersky_poplatok_A/12</f>
        <v>17.13574671303039</v>
      </c>
      <c r="P143" s="62">
        <f t="shared" ref="P143:P166" si="43">L143*manazersky_poplatok_B/12</f>
        <v>4.1164735583987975</v>
      </c>
      <c r="Q143" s="61">
        <f t="shared" si="34"/>
        <v>1723.831142020259</v>
      </c>
      <c r="R143" s="61">
        <f t="shared" si="35"/>
        <v>2749.4206751963939</v>
      </c>
      <c r="S143" s="67">
        <f t="shared" si="36"/>
        <v>1266.7311420277374</v>
      </c>
      <c r="T143" s="67">
        <f t="shared" si="37"/>
        <v>374.38439326727087</v>
      </c>
    </row>
    <row r="144" spans="1:20" x14ac:dyDescent="0.3">
      <c r="A144" s="27" t="str">
        <f t="shared" si="33"/>
        <v>9. rok</v>
      </c>
      <c r="B144" s="26">
        <v>98</v>
      </c>
      <c r="C144" s="52">
        <v>2</v>
      </c>
      <c r="D144" s="26">
        <v>9</v>
      </c>
      <c r="E144" s="27">
        <f t="shared" si="38"/>
        <v>100</v>
      </c>
      <c r="F144" s="27">
        <f t="shared" si="39"/>
        <v>0</v>
      </c>
      <c r="G144" s="26">
        <f t="shared" si="23"/>
        <v>9800</v>
      </c>
      <c r="H144" s="26">
        <f t="shared" si="24"/>
        <v>9600</v>
      </c>
      <c r="I144" s="27">
        <f t="shared" si="40"/>
        <v>5</v>
      </c>
      <c r="J144" s="27">
        <f t="shared" si="41"/>
        <v>0</v>
      </c>
      <c r="K144" s="61">
        <f t="shared" si="25"/>
        <v>11568.334410302346</v>
      </c>
      <c r="L144" s="61">
        <f t="shared" si="26"/>
        <v>12417.342488909973</v>
      </c>
      <c r="M144" s="59">
        <f>K144*urok_pa_A/12</f>
        <v>67.481950726763685</v>
      </c>
      <c r="N144" s="59">
        <f>L144*urok_pa_B/12</f>
        <v>72.434497851974854</v>
      </c>
      <c r="O144" s="61">
        <f t="shared" si="42"/>
        <v>17.352501615453519</v>
      </c>
      <c r="P144" s="62">
        <f t="shared" si="43"/>
        <v>4.1391141629699915</v>
      </c>
      <c r="Q144" s="61">
        <f t="shared" si="34"/>
        <v>1768.3344103023464</v>
      </c>
      <c r="R144" s="61">
        <f t="shared" si="35"/>
        <v>2817.3424889099733</v>
      </c>
      <c r="S144" s="67">
        <f t="shared" si="36"/>
        <v>1289.083643643191</v>
      </c>
      <c r="T144" s="67">
        <f t="shared" si="37"/>
        <v>378.52350743024084</v>
      </c>
    </row>
    <row r="145" spans="1:20" x14ac:dyDescent="0.3">
      <c r="A145" s="27" t="str">
        <f t="shared" si="33"/>
        <v>9. rok</v>
      </c>
      <c r="B145" s="26">
        <v>99</v>
      </c>
      <c r="C145" s="52">
        <v>3</v>
      </c>
      <c r="D145" s="26">
        <v>9</v>
      </c>
      <c r="E145" s="27">
        <f t="shared" si="38"/>
        <v>100</v>
      </c>
      <c r="F145" s="27">
        <f t="shared" si="39"/>
        <v>300</v>
      </c>
      <c r="G145" s="26">
        <f t="shared" si="23"/>
        <v>9900</v>
      </c>
      <c r="H145" s="26">
        <f t="shared" si="24"/>
        <v>9900</v>
      </c>
      <c r="I145" s="27">
        <f t="shared" si="40"/>
        <v>5</v>
      </c>
      <c r="J145" s="27">
        <f t="shared" si="41"/>
        <v>6</v>
      </c>
      <c r="K145" s="61">
        <f t="shared" si="25"/>
        <v>11713.463859413658</v>
      </c>
      <c r="L145" s="61">
        <f t="shared" si="26"/>
        <v>12779.637872598978</v>
      </c>
      <c r="M145" s="59">
        <f>K145*urok_pa_A/12</f>
        <v>68.328539179913008</v>
      </c>
      <c r="N145" s="59">
        <f>L145*urok_pa_B/12</f>
        <v>74.547887590160713</v>
      </c>
      <c r="O145" s="61">
        <f t="shared" si="42"/>
        <v>17.570195789120486</v>
      </c>
      <c r="P145" s="62">
        <f t="shared" si="43"/>
        <v>4.2598792908663263</v>
      </c>
      <c r="Q145" s="61">
        <f t="shared" si="34"/>
        <v>1813.4638594136577</v>
      </c>
      <c r="R145" s="61">
        <f t="shared" si="35"/>
        <v>2879.637872598978</v>
      </c>
      <c r="S145" s="67">
        <f t="shared" si="36"/>
        <v>1311.6538394323115</v>
      </c>
      <c r="T145" s="67">
        <f t="shared" si="37"/>
        <v>388.78338672110715</v>
      </c>
    </row>
    <row r="146" spans="1:20" x14ac:dyDescent="0.3">
      <c r="A146" s="27" t="str">
        <f t="shared" si="33"/>
        <v>9. rok</v>
      </c>
      <c r="B146" s="26">
        <v>100</v>
      </c>
      <c r="C146" s="52">
        <v>4</v>
      </c>
      <c r="D146" s="26">
        <v>9</v>
      </c>
      <c r="E146" s="27">
        <f t="shared" si="38"/>
        <v>100</v>
      </c>
      <c r="F146" s="27">
        <f t="shared" si="39"/>
        <v>0</v>
      </c>
      <c r="G146" s="26">
        <f t="shared" si="23"/>
        <v>10000</v>
      </c>
      <c r="H146" s="26">
        <f t="shared" si="24"/>
        <v>9900</v>
      </c>
      <c r="I146" s="27">
        <f t="shared" si="40"/>
        <v>5</v>
      </c>
      <c r="J146" s="27">
        <f t="shared" si="41"/>
        <v>0</v>
      </c>
      <c r="K146" s="61">
        <f t="shared" si="25"/>
        <v>11859.222202804451</v>
      </c>
      <c r="L146" s="61">
        <f t="shared" si="26"/>
        <v>12849.925880898272</v>
      </c>
      <c r="M146" s="59">
        <f>K146*urok_pa_A/12</f>
        <v>69.178796183025966</v>
      </c>
      <c r="N146" s="59">
        <f>L146*urok_pa_B/12</f>
        <v>74.957900971906597</v>
      </c>
      <c r="O146" s="61">
        <f t="shared" si="42"/>
        <v>17.788833304206673</v>
      </c>
      <c r="P146" s="62">
        <f t="shared" si="43"/>
        <v>4.2833086269660905</v>
      </c>
      <c r="Q146" s="61">
        <f t="shared" si="34"/>
        <v>1859.2222028044507</v>
      </c>
      <c r="R146" s="61">
        <f t="shared" si="35"/>
        <v>2949.9258808982722</v>
      </c>
      <c r="S146" s="67">
        <f t="shared" si="36"/>
        <v>1334.4426727365183</v>
      </c>
      <c r="T146" s="67">
        <f t="shared" si="37"/>
        <v>393.06669534807327</v>
      </c>
    </row>
    <row r="147" spans="1:20" x14ac:dyDescent="0.3">
      <c r="A147" s="27" t="str">
        <f t="shared" si="33"/>
        <v>9. rok</v>
      </c>
      <c r="B147" s="26">
        <v>101</v>
      </c>
      <c r="C147" s="52">
        <v>5</v>
      </c>
      <c r="D147" s="26">
        <v>9</v>
      </c>
      <c r="E147" s="27">
        <f t="shared" si="38"/>
        <v>100</v>
      </c>
      <c r="F147" s="27">
        <f t="shared" si="39"/>
        <v>0</v>
      </c>
      <c r="G147" s="26">
        <f t="shared" ref="G147:G166" si="44">G146+E147</f>
        <v>10100</v>
      </c>
      <c r="H147" s="26">
        <f t="shared" ref="H147:H166" si="45">H146+F147</f>
        <v>9900</v>
      </c>
      <c r="I147" s="27">
        <f t="shared" si="40"/>
        <v>5</v>
      </c>
      <c r="J147" s="27">
        <f t="shared" si="41"/>
        <v>0</v>
      </c>
      <c r="K147" s="61">
        <f t="shared" ref="K147:K166" si="46">K146-I146+E147+M146-O146</f>
        <v>12005.612165683271</v>
      </c>
      <c r="L147" s="61">
        <f t="shared" ref="L147:L166" si="47">L146+F147-J147+N146-P146</f>
        <v>12920.600473243214</v>
      </c>
      <c r="M147" s="59">
        <f>K147*urok_pa_A/12</f>
        <v>70.032737633152422</v>
      </c>
      <c r="N147" s="59">
        <f>L147*urok_pa_B/12</f>
        <v>75.370169427252094</v>
      </c>
      <c r="O147" s="61">
        <f t="shared" si="42"/>
        <v>18.008418248524904</v>
      </c>
      <c r="P147" s="62">
        <f t="shared" si="43"/>
        <v>4.3068668244144046</v>
      </c>
      <c r="Q147" s="61">
        <f t="shared" si="34"/>
        <v>1905.6121656832711</v>
      </c>
      <c r="R147" s="61">
        <f t="shared" si="35"/>
        <v>3020.6004732432139</v>
      </c>
      <c r="S147" s="67">
        <f t="shared" si="36"/>
        <v>1357.4510909850433</v>
      </c>
      <c r="T147" s="67">
        <f t="shared" si="37"/>
        <v>397.37356217248765</v>
      </c>
    </row>
    <row r="148" spans="1:20" x14ac:dyDescent="0.3">
      <c r="A148" s="27" t="str">
        <f t="shared" si="33"/>
        <v>9. rok</v>
      </c>
      <c r="B148" s="26">
        <v>102</v>
      </c>
      <c r="C148" s="52">
        <v>6</v>
      </c>
      <c r="D148" s="26">
        <v>9</v>
      </c>
      <c r="E148" s="27">
        <f t="shared" si="38"/>
        <v>100</v>
      </c>
      <c r="F148" s="27">
        <f t="shared" si="39"/>
        <v>300</v>
      </c>
      <c r="G148" s="26">
        <f t="shared" si="44"/>
        <v>10200</v>
      </c>
      <c r="H148" s="26">
        <f t="shared" si="45"/>
        <v>10200</v>
      </c>
      <c r="I148" s="27">
        <f t="shared" si="40"/>
        <v>5</v>
      </c>
      <c r="J148" s="27">
        <f t="shared" si="41"/>
        <v>6</v>
      </c>
      <c r="K148" s="61">
        <f t="shared" si="46"/>
        <v>12152.636485067898</v>
      </c>
      <c r="L148" s="61">
        <f t="shared" si="47"/>
        <v>13285.663775846051</v>
      </c>
      <c r="M148" s="59">
        <f>K148*urok_pa_A/12</f>
        <v>70.890379496229414</v>
      </c>
      <c r="N148" s="59">
        <f>L148*urok_pa_B/12</f>
        <v>77.499705359101981</v>
      </c>
      <c r="O148" s="61">
        <f t="shared" si="42"/>
        <v>18.228954727601845</v>
      </c>
      <c r="P148" s="62">
        <f t="shared" si="43"/>
        <v>4.4285545919486839</v>
      </c>
      <c r="Q148" s="61">
        <f t="shared" si="34"/>
        <v>1952.6364850678983</v>
      </c>
      <c r="R148" s="61">
        <f t="shared" si="35"/>
        <v>3085.6637758460511</v>
      </c>
      <c r="S148" s="67">
        <f t="shared" si="36"/>
        <v>1380.6800457126451</v>
      </c>
      <c r="T148" s="67">
        <f t="shared" si="37"/>
        <v>407.80211676443633</v>
      </c>
    </row>
    <row r="149" spans="1:20" x14ac:dyDescent="0.3">
      <c r="A149" s="27" t="str">
        <f t="shared" si="33"/>
        <v>9. rok</v>
      </c>
      <c r="B149" s="26">
        <v>103</v>
      </c>
      <c r="C149" s="52">
        <v>7</v>
      </c>
      <c r="D149" s="26">
        <v>9</v>
      </c>
      <c r="E149" s="27">
        <f t="shared" si="38"/>
        <v>100</v>
      </c>
      <c r="F149" s="27">
        <f t="shared" si="39"/>
        <v>0</v>
      </c>
      <c r="G149" s="26">
        <f t="shared" si="44"/>
        <v>10300</v>
      </c>
      <c r="H149" s="26">
        <f t="shared" si="45"/>
        <v>10200</v>
      </c>
      <c r="I149" s="27">
        <f t="shared" si="40"/>
        <v>5</v>
      </c>
      <c r="J149" s="27">
        <f t="shared" si="41"/>
        <v>0</v>
      </c>
      <c r="K149" s="61">
        <f t="shared" si="46"/>
        <v>12300.297909836527</v>
      </c>
      <c r="L149" s="61">
        <f t="shared" si="47"/>
        <v>13358.734926613204</v>
      </c>
      <c r="M149" s="59">
        <f>K149*urok_pa_A/12</f>
        <v>71.75173780737974</v>
      </c>
      <c r="N149" s="59">
        <f>L149*urok_pa_B/12</f>
        <v>77.925953738577036</v>
      </c>
      <c r="O149" s="61">
        <f t="shared" si="42"/>
        <v>18.450446864754788</v>
      </c>
      <c r="P149" s="62">
        <f t="shared" si="43"/>
        <v>4.4529116422044011</v>
      </c>
      <c r="Q149" s="61">
        <f t="shared" si="34"/>
        <v>2000.2979098365267</v>
      </c>
      <c r="R149" s="61">
        <f t="shared" si="35"/>
        <v>3158.7349266132042</v>
      </c>
      <c r="S149" s="67">
        <f t="shared" si="36"/>
        <v>1404.1304925774</v>
      </c>
      <c r="T149" s="67">
        <f t="shared" si="37"/>
        <v>412.25502840664075</v>
      </c>
    </row>
    <row r="150" spans="1:20" x14ac:dyDescent="0.3">
      <c r="A150" s="27" t="str">
        <f t="shared" si="33"/>
        <v>9. rok</v>
      </c>
      <c r="B150" s="26">
        <v>104</v>
      </c>
      <c r="C150" s="52">
        <v>8</v>
      </c>
      <c r="D150" s="26">
        <v>9</v>
      </c>
      <c r="E150" s="27">
        <f t="shared" si="38"/>
        <v>100</v>
      </c>
      <c r="F150" s="27">
        <f t="shared" si="39"/>
        <v>0</v>
      </c>
      <c r="G150" s="26">
        <f t="shared" si="44"/>
        <v>10400</v>
      </c>
      <c r="H150" s="26">
        <f t="shared" si="45"/>
        <v>10200</v>
      </c>
      <c r="I150" s="27">
        <f t="shared" si="40"/>
        <v>5</v>
      </c>
      <c r="J150" s="27">
        <f t="shared" si="41"/>
        <v>0</v>
      </c>
      <c r="K150" s="61">
        <f t="shared" si="46"/>
        <v>12448.59920077915</v>
      </c>
      <c r="L150" s="61">
        <f t="shared" si="47"/>
        <v>13432.207968709577</v>
      </c>
      <c r="M150" s="59">
        <f>K150*urok_pa_A/12</f>
        <v>72.616828671211707</v>
      </c>
      <c r="N150" s="59">
        <f>L150*urok_pa_B/12</f>
        <v>78.354546484139206</v>
      </c>
      <c r="O150" s="61">
        <f t="shared" si="42"/>
        <v>18.672898801168724</v>
      </c>
      <c r="P150" s="62">
        <f t="shared" si="43"/>
        <v>4.4774026562365261</v>
      </c>
      <c r="Q150" s="61">
        <f t="shared" si="34"/>
        <v>2048.5992007791501</v>
      </c>
      <c r="R150" s="61">
        <f t="shared" si="35"/>
        <v>3232.2079687095775</v>
      </c>
      <c r="S150" s="67">
        <f t="shared" si="36"/>
        <v>1427.8033913785687</v>
      </c>
      <c r="T150" s="67">
        <f t="shared" si="37"/>
        <v>416.73243106287725</v>
      </c>
    </row>
    <row r="151" spans="1:20" x14ac:dyDescent="0.3">
      <c r="A151" s="27" t="str">
        <f t="shared" si="33"/>
        <v>9. rok</v>
      </c>
      <c r="B151" s="26">
        <v>105</v>
      </c>
      <c r="C151" s="52">
        <v>9</v>
      </c>
      <c r="D151" s="26">
        <v>9</v>
      </c>
      <c r="E151" s="27">
        <f t="shared" si="38"/>
        <v>100</v>
      </c>
      <c r="F151" s="27">
        <f t="shared" si="39"/>
        <v>300</v>
      </c>
      <c r="G151" s="26">
        <f t="shared" si="44"/>
        <v>10500</v>
      </c>
      <c r="H151" s="26">
        <f t="shared" si="45"/>
        <v>10500</v>
      </c>
      <c r="I151" s="27">
        <f t="shared" si="40"/>
        <v>5</v>
      </c>
      <c r="J151" s="27">
        <f t="shared" si="41"/>
        <v>6</v>
      </c>
      <c r="K151" s="61">
        <f t="shared" si="46"/>
        <v>12597.543130649192</v>
      </c>
      <c r="L151" s="61">
        <f t="shared" si="47"/>
        <v>13800.085112537479</v>
      </c>
      <c r="M151" s="59">
        <f>K151*urok_pa_A/12</f>
        <v>73.485668262120285</v>
      </c>
      <c r="N151" s="59">
        <f>L151*urok_pa_B/12</f>
        <v>80.500496489801961</v>
      </c>
      <c r="O151" s="61">
        <f t="shared" si="42"/>
        <v>18.896314695973786</v>
      </c>
      <c r="P151" s="62">
        <f t="shared" si="43"/>
        <v>4.6000283708458261</v>
      </c>
      <c r="Q151" s="61">
        <f t="shared" si="34"/>
        <v>2097.5431306491919</v>
      </c>
      <c r="R151" s="61">
        <f t="shared" si="35"/>
        <v>3300.0851125374793</v>
      </c>
      <c r="S151" s="67">
        <f t="shared" si="36"/>
        <v>1451.6997060745425</v>
      </c>
      <c r="T151" s="67">
        <f t="shared" si="37"/>
        <v>427.3324594337231</v>
      </c>
    </row>
    <row r="152" spans="1:20" x14ac:dyDescent="0.3">
      <c r="A152" s="27" t="str">
        <f t="shared" si="33"/>
        <v>9. rok</v>
      </c>
      <c r="B152" s="26">
        <v>106</v>
      </c>
      <c r="C152" s="52">
        <v>10</v>
      </c>
      <c r="D152" s="26">
        <v>9</v>
      </c>
      <c r="E152" s="27">
        <f t="shared" si="38"/>
        <v>100</v>
      </c>
      <c r="F152" s="27">
        <f t="shared" si="39"/>
        <v>0</v>
      </c>
      <c r="G152" s="26">
        <f t="shared" si="44"/>
        <v>10600</v>
      </c>
      <c r="H152" s="26">
        <f t="shared" si="45"/>
        <v>10500</v>
      </c>
      <c r="I152" s="27">
        <f t="shared" si="40"/>
        <v>5</v>
      </c>
      <c r="J152" s="27">
        <f t="shared" si="41"/>
        <v>0</v>
      </c>
      <c r="K152" s="61">
        <f t="shared" si="46"/>
        <v>12747.132484215339</v>
      </c>
      <c r="L152" s="61">
        <f t="shared" si="47"/>
        <v>13875.985580656436</v>
      </c>
      <c r="M152" s="59">
        <f>K152*urok_pa_A/12</f>
        <v>74.358272824589491</v>
      </c>
      <c r="N152" s="59">
        <f>L152*urok_pa_B/12</f>
        <v>80.943249220495886</v>
      </c>
      <c r="O152" s="61">
        <f t="shared" si="42"/>
        <v>19.120698726323006</v>
      </c>
      <c r="P152" s="62">
        <f t="shared" si="43"/>
        <v>4.6253285268854789</v>
      </c>
      <c r="Q152" s="61">
        <f t="shared" si="34"/>
        <v>2147.132484215339</v>
      </c>
      <c r="R152" s="61">
        <f t="shared" si="35"/>
        <v>3375.9855806564356</v>
      </c>
      <c r="S152" s="67">
        <f t="shared" si="36"/>
        <v>1475.8204048008656</v>
      </c>
      <c r="T152" s="67">
        <f t="shared" si="37"/>
        <v>431.95778796060858</v>
      </c>
    </row>
    <row r="153" spans="1:20" x14ac:dyDescent="0.3">
      <c r="A153" s="27" t="str">
        <f t="shared" si="33"/>
        <v>9. rok</v>
      </c>
      <c r="B153" s="26">
        <v>107</v>
      </c>
      <c r="C153" s="52">
        <v>11</v>
      </c>
      <c r="D153" s="26">
        <v>9</v>
      </c>
      <c r="E153" s="27">
        <f t="shared" si="38"/>
        <v>100</v>
      </c>
      <c r="F153" s="27">
        <f t="shared" si="39"/>
        <v>0</v>
      </c>
      <c r="G153" s="26">
        <f t="shared" si="44"/>
        <v>10700</v>
      </c>
      <c r="H153" s="26">
        <f t="shared" si="45"/>
        <v>10500</v>
      </c>
      <c r="I153" s="27">
        <f t="shared" si="40"/>
        <v>5</v>
      </c>
      <c r="J153" s="27">
        <f t="shared" si="41"/>
        <v>0</v>
      </c>
      <c r="K153" s="61">
        <f t="shared" si="46"/>
        <v>12897.370058313605</v>
      </c>
      <c r="L153" s="61">
        <f t="shared" si="47"/>
        <v>13952.303501350047</v>
      </c>
      <c r="M153" s="59">
        <f>K153*urok_pa_A/12</f>
        <v>75.234658673496043</v>
      </c>
      <c r="N153" s="59">
        <f>L153*urok_pa_B/12</f>
        <v>81.388437091208615</v>
      </c>
      <c r="O153" s="61">
        <f t="shared" si="42"/>
        <v>19.346055087470408</v>
      </c>
      <c r="P153" s="62">
        <f t="shared" si="43"/>
        <v>4.6507678337833491</v>
      </c>
      <c r="Q153" s="61">
        <f t="shared" si="34"/>
        <v>2197.3700583136051</v>
      </c>
      <c r="R153" s="61">
        <f t="shared" si="35"/>
        <v>3452.3035013500466</v>
      </c>
      <c r="S153" s="67">
        <f t="shared" si="36"/>
        <v>1500.166459888336</v>
      </c>
      <c r="T153" s="67">
        <f t="shared" si="37"/>
        <v>436.60855579439192</v>
      </c>
    </row>
    <row r="154" spans="1:20" x14ac:dyDescent="0.3">
      <c r="A154" s="27" t="str">
        <f t="shared" si="33"/>
        <v>9. rok</v>
      </c>
      <c r="B154" s="26">
        <v>108</v>
      </c>
      <c r="C154" s="52">
        <v>12</v>
      </c>
      <c r="D154" s="26">
        <v>9</v>
      </c>
      <c r="E154" s="27">
        <f t="shared" si="38"/>
        <v>100</v>
      </c>
      <c r="F154" s="27">
        <f t="shared" si="39"/>
        <v>300</v>
      </c>
      <c r="G154" s="26">
        <f t="shared" si="44"/>
        <v>10800</v>
      </c>
      <c r="H154" s="26">
        <f t="shared" si="45"/>
        <v>10800</v>
      </c>
      <c r="I154" s="27">
        <f t="shared" si="40"/>
        <v>5</v>
      </c>
      <c r="J154" s="27">
        <f t="shared" si="41"/>
        <v>6</v>
      </c>
      <c r="K154" s="61">
        <f t="shared" si="46"/>
        <v>13048.258661899632</v>
      </c>
      <c r="L154" s="61">
        <f t="shared" si="47"/>
        <v>14323.041170607472</v>
      </c>
      <c r="M154" s="59">
        <f>K154*urok_pa_A/12</f>
        <v>76.114842194414521</v>
      </c>
      <c r="N154" s="59">
        <f>L154*urok_pa_B/12</f>
        <v>83.551073495210261</v>
      </c>
      <c r="O154" s="61">
        <f t="shared" si="42"/>
        <v>19.572387992849446</v>
      </c>
      <c r="P154" s="62">
        <f t="shared" si="43"/>
        <v>4.7743470568691579</v>
      </c>
      <c r="Q154" s="61">
        <f t="shared" si="34"/>
        <v>2248.258661899632</v>
      </c>
      <c r="R154" s="61">
        <f t="shared" si="35"/>
        <v>3523.0411706074719</v>
      </c>
      <c r="S154" s="67">
        <f t="shared" si="36"/>
        <v>1524.7388478811854</v>
      </c>
      <c r="T154" s="67">
        <f t="shared" si="37"/>
        <v>447.38290285126106</v>
      </c>
    </row>
    <row r="155" spans="1:20" x14ac:dyDescent="0.3">
      <c r="A155" s="27" t="str">
        <f t="shared" si="33"/>
        <v>10. rok</v>
      </c>
      <c r="B155" s="26">
        <v>109</v>
      </c>
      <c r="C155" s="52">
        <v>1</v>
      </c>
      <c r="D155" s="26">
        <v>10</v>
      </c>
      <c r="E155" s="26"/>
      <c r="F155" s="26"/>
      <c r="G155" s="26">
        <f t="shared" si="44"/>
        <v>10800</v>
      </c>
      <c r="H155" s="26">
        <f t="shared" si="45"/>
        <v>10800</v>
      </c>
      <c r="I155" s="27">
        <f t="shared" si="40"/>
        <v>0</v>
      </c>
      <c r="J155" s="27">
        <f t="shared" si="41"/>
        <v>0</v>
      </c>
      <c r="K155" s="61">
        <f t="shared" si="46"/>
        <v>13099.801116101196</v>
      </c>
      <c r="L155" s="61">
        <f t="shared" si="47"/>
        <v>14401.817897045812</v>
      </c>
      <c r="M155" s="59">
        <f>K155*urok_pa_A/12</f>
        <v>76.415506510590319</v>
      </c>
      <c r="N155" s="59">
        <f>L155*urok_pa_B/12</f>
        <v>84.010604399433916</v>
      </c>
      <c r="O155" s="61">
        <f t="shared" si="42"/>
        <v>19.649701674151792</v>
      </c>
      <c r="P155" s="62">
        <f t="shared" si="43"/>
        <v>4.800605965681938</v>
      </c>
      <c r="Q155" s="61">
        <f t="shared" si="34"/>
        <v>2299.8011161011964</v>
      </c>
      <c r="R155" s="61">
        <f t="shared" si="35"/>
        <v>3601.8178970458121</v>
      </c>
      <c r="S155" s="67">
        <f t="shared" si="36"/>
        <v>1544.3885495553372</v>
      </c>
      <c r="T155" s="67">
        <f t="shared" si="37"/>
        <v>452.183508816943</v>
      </c>
    </row>
    <row r="156" spans="1:20" x14ac:dyDescent="0.3">
      <c r="A156" s="27" t="str">
        <f t="shared" si="33"/>
        <v>10. rok</v>
      </c>
      <c r="B156" s="26">
        <v>110</v>
      </c>
      <c r="C156" s="52">
        <v>2</v>
      </c>
      <c r="D156" s="26">
        <v>10</v>
      </c>
      <c r="E156" s="26"/>
      <c r="F156" s="26"/>
      <c r="G156" s="26">
        <f t="shared" si="44"/>
        <v>10800</v>
      </c>
      <c r="H156" s="26">
        <f t="shared" si="45"/>
        <v>10800</v>
      </c>
      <c r="I156" s="27">
        <f t="shared" si="40"/>
        <v>0</v>
      </c>
      <c r="J156" s="27">
        <f t="shared" si="41"/>
        <v>0</v>
      </c>
      <c r="K156" s="61">
        <f t="shared" si="46"/>
        <v>13156.566920937634</v>
      </c>
      <c r="L156" s="61">
        <f t="shared" si="47"/>
        <v>14481.027895479565</v>
      </c>
      <c r="M156" s="59">
        <f>K156*urok_pa_A/12</f>
        <v>76.746640372136213</v>
      </c>
      <c r="N156" s="59">
        <f>L156*urok_pa_B/12</f>
        <v>84.472662723630805</v>
      </c>
      <c r="O156" s="61">
        <f t="shared" si="42"/>
        <v>19.734850381406449</v>
      </c>
      <c r="P156" s="62">
        <f t="shared" si="43"/>
        <v>4.8270092984931887</v>
      </c>
      <c r="Q156" s="61">
        <f t="shared" si="34"/>
        <v>2356.5669209376338</v>
      </c>
      <c r="R156" s="61">
        <f t="shared" si="35"/>
        <v>3681.0278954795649</v>
      </c>
      <c r="S156" s="67">
        <f t="shared" si="36"/>
        <v>1564.1233999367437</v>
      </c>
      <c r="T156" s="67">
        <f t="shared" si="37"/>
        <v>457.01051811543618</v>
      </c>
    </row>
    <row r="157" spans="1:20" x14ac:dyDescent="0.3">
      <c r="A157" s="27" t="str">
        <f t="shared" si="33"/>
        <v>10. rok</v>
      </c>
      <c r="B157" s="26">
        <v>111</v>
      </c>
      <c r="C157" s="52">
        <v>3</v>
      </c>
      <c r="D157" s="26">
        <v>10</v>
      </c>
      <c r="E157" s="26"/>
      <c r="F157" s="26"/>
      <c r="G157" s="26">
        <f t="shared" si="44"/>
        <v>10800</v>
      </c>
      <c r="H157" s="26">
        <f t="shared" si="45"/>
        <v>10800</v>
      </c>
      <c r="I157" s="27">
        <f t="shared" si="40"/>
        <v>0</v>
      </c>
      <c r="J157" s="27">
        <f t="shared" si="41"/>
        <v>0</v>
      </c>
      <c r="K157" s="61">
        <f t="shared" si="46"/>
        <v>13213.578710928363</v>
      </c>
      <c r="L157" s="61">
        <f t="shared" si="47"/>
        <v>14560.673548904702</v>
      </c>
      <c r="M157" s="59">
        <f>K157*urok_pa_A/12</f>
        <v>77.079209147082125</v>
      </c>
      <c r="N157" s="59">
        <f>L157*urok_pa_B/12</f>
        <v>84.937262368610774</v>
      </c>
      <c r="O157" s="61">
        <f t="shared" si="42"/>
        <v>19.820368066392543</v>
      </c>
      <c r="P157" s="62">
        <f t="shared" si="43"/>
        <v>4.8535578496349006</v>
      </c>
      <c r="Q157" s="61">
        <f t="shared" si="34"/>
        <v>2413.5787109283629</v>
      </c>
      <c r="R157" s="61">
        <f t="shared" si="35"/>
        <v>3760.6735489047023</v>
      </c>
      <c r="S157" s="67">
        <f t="shared" si="36"/>
        <v>1583.9437680031363</v>
      </c>
      <c r="T157" s="67">
        <f t="shared" si="37"/>
        <v>461.86407596507109</v>
      </c>
    </row>
    <row r="158" spans="1:20" x14ac:dyDescent="0.3">
      <c r="A158" s="27" t="str">
        <f t="shared" si="33"/>
        <v>10. rok</v>
      </c>
      <c r="B158" s="26">
        <v>112</v>
      </c>
      <c r="C158" s="52">
        <v>4</v>
      </c>
      <c r="D158" s="26">
        <v>10</v>
      </c>
      <c r="E158" s="26"/>
      <c r="F158" s="26"/>
      <c r="G158" s="26">
        <f t="shared" si="44"/>
        <v>10800</v>
      </c>
      <c r="H158" s="26">
        <f t="shared" si="45"/>
        <v>10800</v>
      </c>
      <c r="I158" s="27">
        <f t="shared" si="40"/>
        <v>0</v>
      </c>
      <c r="J158" s="27">
        <f t="shared" si="41"/>
        <v>0</v>
      </c>
      <c r="K158" s="61">
        <f t="shared" si="46"/>
        <v>13270.837552009054</v>
      </c>
      <c r="L158" s="61">
        <f t="shared" si="47"/>
        <v>14640.757253423677</v>
      </c>
      <c r="M158" s="59">
        <f>K158*urok_pa_A/12</f>
        <v>77.413219053386157</v>
      </c>
      <c r="N158" s="59">
        <f>L158*urok_pa_B/12</f>
        <v>85.404417311638113</v>
      </c>
      <c r="O158" s="61">
        <f t="shared" si="42"/>
        <v>19.90625632801358</v>
      </c>
      <c r="P158" s="62">
        <f t="shared" si="43"/>
        <v>4.8802524178078928</v>
      </c>
      <c r="Q158" s="61">
        <f t="shared" si="34"/>
        <v>2470.837552009054</v>
      </c>
      <c r="R158" s="61">
        <f t="shared" si="35"/>
        <v>3840.757253423677</v>
      </c>
      <c r="S158" s="67">
        <f t="shared" si="36"/>
        <v>1603.8500243311498</v>
      </c>
      <c r="T158" s="67">
        <f t="shared" si="37"/>
        <v>466.74432838287896</v>
      </c>
    </row>
    <row r="159" spans="1:20" x14ac:dyDescent="0.3">
      <c r="A159" s="27" t="str">
        <f t="shared" si="33"/>
        <v>10. rok</v>
      </c>
      <c r="B159" s="26">
        <v>113</v>
      </c>
      <c r="C159" s="52">
        <v>5</v>
      </c>
      <c r="D159" s="26">
        <v>10</v>
      </c>
      <c r="E159" s="26"/>
      <c r="F159" s="26"/>
      <c r="G159" s="26">
        <f t="shared" si="44"/>
        <v>10800</v>
      </c>
      <c r="H159" s="26">
        <f t="shared" si="45"/>
        <v>10800</v>
      </c>
      <c r="I159" s="27">
        <f t="shared" si="40"/>
        <v>0</v>
      </c>
      <c r="J159" s="27">
        <f t="shared" si="41"/>
        <v>0</v>
      </c>
      <c r="K159" s="61">
        <f t="shared" si="46"/>
        <v>13328.344514734426</v>
      </c>
      <c r="L159" s="61">
        <f t="shared" si="47"/>
        <v>14721.281418317507</v>
      </c>
      <c r="M159" s="59">
        <f>K159*urok_pa_A/12</f>
        <v>77.748676335950833</v>
      </c>
      <c r="N159" s="59">
        <f>L159*urok_pa_B/12</f>
        <v>85.87414160685212</v>
      </c>
      <c r="O159" s="61">
        <f t="shared" si="42"/>
        <v>19.992516772101638</v>
      </c>
      <c r="P159" s="62">
        <f t="shared" si="43"/>
        <v>4.907093806105836</v>
      </c>
      <c r="Q159" s="61">
        <f t="shared" si="34"/>
        <v>2528.3445147344264</v>
      </c>
      <c r="R159" s="61">
        <f t="shared" si="35"/>
        <v>3921.2814183175069</v>
      </c>
      <c r="S159" s="67">
        <f t="shared" si="36"/>
        <v>1623.8425411032515</v>
      </c>
      <c r="T159" s="67">
        <f t="shared" si="37"/>
        <v>471.65142218898478</v>
      </c>
    </row>
    <row r="160" spans="1:20" x14ac:dyDescent="0.3">
      <c r="A160" s="27" t="str">
        <f t="shared" si="33"/>
        <v>10. rok</v>
      </c>
      <c r="B160" s="26">
        <v>114</v>
      </c>
      <c r="C160" s="52">
        <v>6</v>
      </c>
      <c r="D160" s="26">
        <v>10</v>
      </c>
      <c r="E160" s="26"/>
      <c r="F160" s="26"/>
      <c r="G160" s="26">
        <f t="shared" si="44"/>
        <v>10800</v>
      </c>
      <c r="H160" s="26">
        <f t="shared" si="45"/>
        <v>10800</v>
      </c>
      <c r="I160" s="27">
        <f t="shared" si="40"/>
        <v>0</v>
      </c>
      <c r="J160" s="27">
        <f t="shared" si="41"/>
        <v>0</v>
      </c>
      <c r="K160" s="61">
        <f t="shared" si="46"/>
        <v>13386.100674298275</v>
      </c>
      <c r="L160" s="61">
        <f t="shared" si="47"/>
        <v>14802.248466118253</v>
      </c>
      <c r="M160" s="59">
        <f>K160*urok_pa_A/12</f>
        <v>78.08558726673995</v>
      </c>
      <c r="N160" s="59">
        <f>L160*urok_pa_B/12</f>
        <v>86.346449385689823</v>
      </c>
      <c r="O160" s="61">
        <f t="shared" si="42"/>
        <v>20.079151011447411</v>
      </c>
      <c r="P160" s="62">
        <f t="shared" si="43"/>
        <v>4.9340828220394179</v>
      </c>
      <c r="Q160" s="61">
        <f t="shared" si="34"/>
        <v>2586.1006742982754</v>
      </c>
      <c r="R160" s="61">
        <f t="shared" si="35"/>
        <v>4002.2484661182534</v>
      </c>
      <c r="S160" s="67">
        <f t="shared" si="36"/>
        <v>1643.921692114699</v>
      </c>
      <c r="T160" s="67">
        <f t="shared" si="37"/>
        <v>476.58550501102422</v>
      </c>
    </row>
    <row r="161" spans="1:20" x14ac:dyDescent="0.3">
      <c r="A161" s="27" t="str">
        <f t="shared" si="33"/>
        <v>10. rok</v>
      </c>
      <c r="B161" s="26">
        <v>115</v>
      </c>
      <c r="C161" s="52">
        <v>7</v>
      </c>
      <c r="D161" s="26">
        <v>10</v>
      </c>
      <c r="E161" s="26"/>
      <c r="F161" s="26"/>
      <c r="G161" s="26">
        <f t="shared" si="44"/>
        <v>10800</v>
      </c>
      <c r="H161" s="26">
        <f t="shared" si="45"/>
        <v>10800</v>
      </c>
      <c r="I161" s="27">
        <f t="shared" si="40"/>
        <v>0</v>
      </c>
      <c r="J161" s="27">
        <f t="shared" si="41"/>
        <v>0</v>
      </c>
      <c r="K161" s="61">
        <f t="shared" si="46"/>
        <v>13444.107110553568</v>
      </c>
      <c r="L161" s="61">
        <f t="shared" si="47"/>
        <v>14883.660832681904</v>
      </c>
      <c r="M161" s="59">
        <f>K161*urok_pa_A/12</f>
        <v>78.423958144895821</v>
      </c>
      <c r="N161" s="59">
        <f>L161*urok_pa_B/12</f>
        <v>86.821354857311121</v>
      </c>
      <c r="O161" s="61">
        <f t="shared" si="42"/>
        <v>20.16616066583035</v>
      </c>
      <c r="P161" s="62">
        <f t="shared" si="43"/>
        <v>4.9612202775606349</v>
      </c>
      <c r="Q161" s="61">
        <f t="shared" si="34"/>
        <v>2644.1071105535684</v>
      </c>
      <c r="R161" s="61">
        <f t="shared" si="35"/>
        <v>4083.6608326819041</v>
      </c>
      <c r="S161" s="67">
        <f t="shared" si="36"/>
        <v>1664.0878527805294</v>
      </c>
      <c r="T161" s="67">
        <f t="shared" si="37"/>
        <v>481.54672528858487</v>
      </c>
    </row>
    <row r="162" spans="1:20" x14ac:dyDescent="0.3">
      <c r="A162" s="27" t="str">
        <f t="shared" si="33"/>
        <v>10. rok</v>
      </c>
      <c r="B162" s="26">
        <v>116</v>
      </c>
      <c r="C162" s="52">
        <v>8</v>
      </c>
      <c r="D162" s="26">
        <v>10</v>
      </c>
      <c r="E162" s="26"/>
      <c r="F162" s="26"/>
      <c r="G162" s="26">
        <f t="shared" si="44"/>
        <v>10800</v>
      </c>
      <c r="H162" s="26">
        <f t="shared" si="45"/>
        <v>10800</v>
      </c>
      <c r="I162" s="27">
        <f t="shared" si="40"/>
        <v>0</v>
      </c>
      <c r="J162" s="27">
        <f t="shared" si="41"/>
        <v>0</v>
      </c>
      <c r="K162" s="61">
        <f t="shared" si="46"/>
        <v>13502.364908032634</v>
      </c>
      <c r="L162" s="61">
        <f t="shared" si="47"/>
        <v>14965.520967261655</v>
      </c>
      <c r="M162" s="59">
        <f>K162*urok_pa_A/12</f>
        <v>78.76379529685704</v>
      </c>
      <c r="N162" s="59">
        <f>L162*urok_pa_B/12</f>
        <v>87.298872309026322</v>
      </c>
      <c r="O162" s="61">
        <f t="shared" si="42"/>
        <v>20.253547362048952</v>
      </c>
      <c r="P162" s="62">
        <f t="shared" si="43"/>
        <v>4.9885069890872185</v>
      </c>
      <c r="Q162" s="61">
        <f t="shared" si="34"/>
        <v>2702.364908032634</v>
      </c>
      <c r="R162" s="61">
        <f t="shared" si="35"/>
        <v>4165.5209672616547</v>
      </c>
      <c r="S162" s="67">
        <f t="shared" si="36"/>
        <v>1684.3414001425783</v>
      </c>
      <c r="T162" s="67">
        <f t="shared" si="37"/>
        <v>486.53523227767209</v>
      </c>
    </row>
    <row r="163" spans="1:20" x14ac:dyDescent="0.3">
      <c r="A163" s="27" t="str">
        <f t="shared" si="33"/>
        <v>10. rok</v>
      </c>
      <c r="B163" s="26">
        <v>117</v>
      </c>
      <c r="C163" s="52">
        <v>9</v>
      </c>
      <c r="D163" s="26">
        <v>10</v>
      </c>
      <c r="E163" s="26"/>
      <c r="F163" s="26"/>
      <c r="G163" s="26">
        <f t="shared" si="44"/>
        <v>10800</v>
      </c>
      <c r="H163" s="26">
        <f t="shared" si="45"/>
        <v>10800</v>
      </c>
      <c r="I163" s="27">
        <f t="shared" si="40"/>
        <v>0</v>
      </c>
      <c r="J163" s="27">
        <f t="shared" si="41"/>
        <v>0</v>
      </c>
      <c r="K163" s="61">
        <f t="shared" si="46"/>
        <v>13560.875155967442</v>
      </c>
      <c r="L163" s="61">
        <f t="shared" si="47"/>
        <v>15047.831332581593</v>
      </c>
      <c r="M163" s="59">
        <f>K163*urok_pa_A/12</f>
        <v>79.105105076476761</v>
      </c>
      <c r="N163" s="59">
        <f>L163*urok_pa_B/12</f>
        <v>87.779016106725962</v>
      </c>
      <c r="O163" s="61">
        <f t="shared" si="42"/>
        <v>20.34131273395116</v>
      </c>
      <c r="P163" s="62">
        <f t="shared" si="43"/>
        <v>5.0159437775271973</v>
      </c>
      <c r="Q163" s="61">
        <f t="shared" si="34"/>
        <v>2760.875155967442</v>
      </c>
      <c r="R163" s="61">
        <f t="shared" si="35"/>
        <v>4247.8313325815925</v>
      </c>
      <c r="S163" s="67">
        <f t="shared" si="36"/>
        <v>1704.6827128765294</v>
      </c>
      <c r="T163" s="67">
        <f t="shared" si="37"/>
        <v>491.55117605519928</v>
      </c>
    </row>
    <row r="164" spans="1:20" x14ac:dyDescent="0.3">
      <c r="A164" s="27" t="str">
        <f t="shared" si="33"/>
        <v>10. rok</v>
      </c>
      <c r="B164" s="26">
        <v>118</v>
      </c>
      <c r="C164" s="52">
        <v>10</v>
      </c>
      <c r="D164" s="26">
        <v>10</v>
      </c>
      <c r="E164" s="26"/>
      <c r="F164" s="26"/>
      <c r="G164" s="26">
        <f t="shared" si="44"/>
        <v>10800</v>
      </c>
      <c r="H164" s="26">
        <f t="shared" si="45"/>
        <v>10800</v>
      </c>
      <c r="I164" s="27">
        <f t="shared" si="40"/>
        <v>0</v>
      </c>
      <c r="J164" s="27">
        <f t="shared" si="41"/>
        <v>0</v>
      </c>
      <c r="K164" s="61">
        <f t="shared" si="46"/>
        <v>13619.638948309967</v>
      </c>
      <c r="L164" s="61">
        <f t="shared" si="47"/>
        <v>15130.594404910791</v>
      </c>
      <c r="M164" s="59">
        <f>K164*urok_pa_A/12</f>
        <v>79.447893865141481</v>
      </c>
      <c r="N164" s="59">
        <f>L164*urok_pa_B/12</f>
        <v>88.261800695312957</v>
      </c>
      <c r="O164" s="61">
        <f t="shared" si="42"/>
        <v>20.42945842246495</v>
      </c>
      <c r="P164" s="62">
        <f t="shared" si="43"/>
        <v>5.0435314683035974</v>
      </c>
      <c r="Q164" s="61">
        <f t="shared" si="34"/>
        <v>2819.6389483099665</v>
      </c>
      <c r="R164" s="61">
        <f t="shared" si="35"/>
        <v>4330.5944049107911</v>
      </c>
      <c r="S164" s="67">
        <f t="shared" si="36"/>
        <v>1725.1121712989943</v>
      </c>
      <c r="T164" s="67">
        <f t="shared" si="37"/>
        <v>496.59470752350285</v>
      </c>
    </row>
    <row r="165" spans="1:20" x14ac:dyDescent="0.3">
      <c r="A165" s="27" t="str">
        <f t="shared" si="33"/>
        <v>10. rok</v>
      </c>
      <c r="B165" s="26">
        <v>119</v>
      </c>
      <c r="C165" s="52">
        <v>11</v>
      </c>
      <c r="D165" s="26">
        <v>10</v>
      </c>
      <c r="E165" s="26"/>
      <c r="F165" s="26"/>
      <c r="G165" s="26">
        <f t="shared" si="44"/>
        <v>10800</v>
      </c>
      <c r="H165" s="26">
        <f t="shared" si="45"/>
        <v>10800</v>
      </c>
      <c r="I165" s="27">
        <f t="shared" si="40"/>
        <v>0</v>
      </c>
      <c r="J165" s="27">
        <f t="shared" si="41"/>
        <v>0</v>
      </c>
      <c r="K165" s="61">
        <f t="shared" si="46"/>
        <v>13678.657383752643</v>
      </c>
      <c r="L165" s="61">
        <f t="shared" si="47"/>
        <v>15213.8126741378</v>
      </c>
      <c r="M165" s="59">
        <f>K165*urok_pa_A/12</f>
        <v>79.79216807189043</v>
      </c>
      <c r="N165" s="59">
        <f>L165*urok_pa_B/12</f>
        <v>88.747240599137172</v>
      </c>
      <c r="O165" s="61">
        <f t="shared" si="42"/>
        <v>20.517986075628965</v>
      </c>
      <c r="P165" s="62">
        <f t="shared" si="43"/>
        <v>5.0712708913792666</v>
      </c>
      <c r="Q165" s="61">
        <f t="shared" si="34"/>
        <v>2878.657383752643</v>
      </c>
      <c r="R165" s="61">
        <f t="shared" si="35"/>
        <v>4413.8126741378001</v>
      </c>
      <c r="S165" s="67">
        <f t="shared" si="36"/>
        <v>1745.6301573746232</v>
      </c>
      <c r="T165" s="67">
        <f t="shared" si="37"/>
        <v>501.66597841488209</v>
      </c>
    </row>
    <row r="166" spans="1:20" ht="15" thickBot="1" x14ac:dyDescent="0.35">
      <c r="A166" s="27" t="str">
        <f t="shared" si="33"/>
        <v>10. rok</v>
      </c>
      <c r="B166" s="55">
        <v>120</v>
      </c>
      <c r="C166" s="56">
        <v>12</v>
      </c>
      <c r="D166" s="55">
        <v>10</v>
      </c>
      <c r="E166" s="55"/>
      <c r="F166" s="55"/>
      <c r="G166" s="55">
        <f t="shared" si="44"/>
        <v>10800</v>
      </c>
      <c r="H166" s="55">
        <f t="shared" si="45"/>
        <v>10800</v>
      </c>
      <c r="I166" s="27">
        <f t="shared" si="40"/>
        <v>0</v>
      </c>
      <c r="J166" s="27">
        <f t="shared" si="41"/>
        <v>0</v>
      </c>
      <c r="K166" s="63">
        <f t="shared" si="46"/>
        <v>13737.931565748904</v>
      </c>
      <c r="L166" s="63">
        <f t="shared" si="47"/>
        <v>15297.488643845558</v>
      </c>
      <c r="M166" s="59">
        <f>K166*urok_pa_A/12</f>
        <v>80.137934133535282</v>
      </c>
      <c r="N166" s="59">
        <f>L166*urok_pa_B/12</f>
        <v>89.235350422432433</v>
      </c>
      <c r="O166" s="63">
        <f t="shared" si="42"/>
        <v>20.606897348623352</v>
      </c>
      <c r="P166" s="64">
        <f t="shared" si="43"/>
        <v>5.0991628812818526</v>
      </c>
      <c r="Q166" s="63">
        <f t="shared" si="34"/>
        <v>2937.9315657489042</v>
      </c>
      <c r="R166" s="63">
        <f t="shared" si="35"/>
        <v>4497.4886438455578</v>
      </c>
      <c r="S166" s="67">
        <f t="shared" si="36"/>
        <v>1766.2370547232465</v>
      </c>
      <c r="T166" s="67">
        <f t="shared" si="37"/>
        <v>506.76514129616396</v>
      </c>
    </row>
    <row r="167" spans="1:20" ht="15" thickBot="1" x14ac:dyDescent="0.35">
      <c r="A167" s="58" t="s">
        <v>67</v>
      </c>
      <c r="B167" s="58" t="s">
        <v>67</v>
      </c>
      <c r="C167" s="57" t="s">
        <v>63</v>
      </c>
      <c r="D167" s="58"/>
      <c r="E167" s="58"/>
      <c r="F167" s="58"/>
      <c r="G167" s="58">
        <f>G166</f>
        <v>10800</v>
      </c>
      <c r="H167" s="58">
        <f>H166</f>
        <v>10800</v>
      </c>
      <c r="I167" s="27">
        <f t="shared" si="40"/>
        <v>0</v>
      </c>
      <c r="J167" s="27">
        <f t="shared" si="41"/>
        <v>0</v>
      </c>
      <c r="K167" s="65">
        <f>K166-Q167*0.19</f>
        <v>13285.783897780148</v>
      </c>
      <c r="L167" s="65">
        <f>L166</f>
        <v>15297.488643845558</v>
      </c>
      <c r="M167" s="65"/>
      <c r="N167" s="65"/>
      <c r="O167" s="65"/>
      <c r="P167" s="65"/>
      <c r="Q167" s="65">
        <f>Q166*0.81</f>
        <v>2379.7245682566127</v>
      </c>
      <c r="R167" s="66">
        <f>R166-J167</f>
        <v>4497.4886438455578</v>
      </c>
      <c r="S167" s="66">
        <f t="shared" ref="S167" si="48">S166+I167+O167</f>
        <v>1766.2370547232465</v>
      </c>
      <c r="T167" s="66">
        <f t="shared" ref="T167" si="49">T166+J167+P167</f>
        <v>506.76514129616396</v>
      </c>
    </row>
  </sheetData>
  <mergeCells count="23">
    <mergeCell ref="G6:H6"/>
    <mergeCell ref="E6:F6"/>
    <mergeCell ref="E8:F8"/>
    <mergeCell ref="E17:F17"/>
    <mergeCell ref="E14:F14"/>
    <mergeCell ref="E15:F15"/>
    <mergeCell ref="E16:F16"/>
    <mergeCell ref="E7:F7"/>
    <mergeCell ref="E9:F9"/>
    <mergeCell ref="E11:F11"/>
    <mergeCell ref="E12:F12"/>
    <mergeCell ref="E13:F13"/>
    <mergeCell ref="B3:E3"/>
    <mergeCell ref="A2:E2"/>
    <mergeCell ref="E21:F21"/>
    <mergeCell ref="E24:F24"/>
    <mergeCell ref="B45:B46"/>
    <mergeCell ref="E18:F18"/>
    <mergeCell ref="E19:F19"/>
    <mergeCell ref="E20:F20"/>
    <mergeCell ref="E4:F4"/>
    <mergeCell ref="E5:F5"/>
    <mergeCell ref="E10:F1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21301A-F142-40D8-A9E8-82D22F364765}">
          <x14:formula1>
            <xm:f>Pomocný!$B$2:$B$7</xm:f>
          </x14:formula1>
          <xm:sqref>H5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C42C-EF23-47D3-9EF9-D8DECD3AF088}">
  <sheetPr codeName="Sheet4"/>
  <dimension ref="A1:B6"/>
  <sheetViews>
    <sheetView workbookViewId="0">
      <selection activeCell="E20" sqref="E20"/>
    </sheetView>
  </sheetViews>
  <sheetFormatPr defaultRowHeight="14.4" x14ac:dyDescent="0.3"/>
  <cols>
    <col min="1" max="1" width="1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 t="s">
        <v>117</v>
      </c>
      <c r="B2" t="s">
        <v>118</v>
      </c>
    </row>
    <row r="3" spans="1:2" x14ac:dyDescent="0.3">
      <c r="A3" t="s">
        <v>112</v>
      </c>
      <c r="B3" s="88" t="s">
        <v>111</v>
      </c>
    </row>
    <row r="4" spans="1:2" x14ac:dyDescent="0.3">
      <c r="B4" s="88"/>
    </row>
    <row r="5" spans="1:2" x14ac:dyDescent="0.3">
      <c r="A5" t="s">
        <v>113</v>
      </c>
      <c r="B5" t="s">
        <v>114</v>
      </c>
    </row>
    <row r="6" spans="1:2" x14ac:dyDescent="0.3">
      <c r="A6" t="s">
        <v>115</v>
      </c>
      <c r="B6" s="88" t="s">
        <v>116</v>
      </c>
    </row>
  </sheetData>
  <hyperlinks>
    <hyperlink ref="B3" r:id="rId1" xr:uid="{58341AA7-7C82-4D6A-91F0-F0838964B229}"/>
    <hyperlink ref="B6" r:id="rId2" xr:uid="{60802070-7A23-44AA-A092-18A36462977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22FF-524C-428E-9D6E-37D67BE6C8FB}">
  <sheetPr codeName="Sheet5"/>
  <dimension ref="B1:E7"/>
  <sheetViews>
    <sheetView workbookViewId="0">
      <selection activeCell="B12" sqref="B12"/>
    </sheetView>
  </sheetViews>
  <sheetFormatPr defaultRowHeight="14.4" x14ac:dyDescent="0.3"/>
  <cols>
    <col min="2" max="2" width="16.21875" customWidth="1"/>
  </cols>
  <sheetData>
    <row r="1" spans="2:5" x14ac:dyDescent="0.3">
      <c r="B1" t="s">
        <v>80</v>
      </c>
      <c r="E1" t="s">
        <v>79</v>
      </c>
    </row>
    <row r="2" spans="2:5" x14ac:dyDescent="0.3">
      <c r="B2" t="s">
        <v>73</v>
      </c>
      <c r="C2">
        <v>1</v>
      </c>
      <c r="E2">
        <f>VLOOKUP('Pravidelný nákup'!H5,Pomocný!B2:C7,2,FALSE)</f>
        <v>3</v>
      </c>
    </row>
    <row r="3" spans="2:5" x14ac:dyDescent="0.3">
      <c r="B3" t="s">
        <v>74</v>
      </c>
      <c r="C3">
        <v>2</v>
      </c>
    </row>
    <row r="4" spans="2:5" x14ac:dyDescent="0.3">
      <c r="B4" t="s">
        <v>75</v>
      </c>
      <c r="C4">
        <v>3</v>
      </c>
    </row>
    <row r="5" spans="2:5" x14ac:dyDescent="0.3">
      <c r="B5" t="s">
        <v>78</v>
      </c>
      <c r="C5">
        <v>4</v>
      </c>
    </row>
    <row r="6" spans="2:5" x14ac:dyDescent="0.3">
      <c r="B6" t="s">
        <v>76</v>
      </c>
      <c r="C6">
        <v>6</v>
      </c>
    </row>
    <row r="7" spans="2:5" x14ac:dyDescent="0.3">
      <c r="B7" t="s">
        <v>77</v>
      </c>
      <c r="C7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4F58C8D0CFC94EB2FFB6A31D676E21" ma:contentTypeVersion="12" ma:contentTypeDescription="Umožňuje vytvoriť nový dokument." ma:contentTypeScope="" ma:versionID="c9d05c33f59559f258f4265da7f4f246">
  <xsd:schema xmlns:xsd="http://www.w3.org/2001/XMLSchema" xmlns:xs="http://www.w3.org/2001/XMLSchema" xmlns:p="http://schemas.microsoft.com/office/2006/metadata/properties" xmlns:ns3="04fce3e1-2b86-4caa-8596-474d44565ac2" xmlns:ns4="63038341-1c40-4665-8e6f-d54a24aad380" targetNamespace="http://schemas.microsoft.com/office/2006/metadata/properties" ma:root="true" ma:fieldsID="8fa5c4196ed76eebf9953165ce24c660" ns3:_="" ns4:_="">
    <xsd:import namespace="04fce3e1-2b86-4caa-8596-474d44565ac2"/>
    <xsd:import namespace="63038341-1c40-4665-8e6f-d54a24aad3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ce3e1-2b86-4caa-8596-474d44565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38341-1c40-4665-8e6f-d54a24aad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83413-74C3-4B53-AFAD-3F2F36097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fce3e1-2b86-4caa-8596-474d44565ac2"/>
    <ds:schemaRef ds:uri="63038341-1c40-4665-8e6f-d54a24aad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AC8E9-26F8-4865-923C-B9D329D8EAED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63038341-1c40-4665-8e6f-d54a24aad380"/>
    <ds:schemaRef ds:uri="04fce3e1-2b86-4caa-8596-474d44565ac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429508E-6B25-4C03-B96C-A9795284DB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O kalkulačke</vt:lpstr>
      <vt:lpstr>Jednorázový nákup</vt:lpstr>
      <vt:lpstr>Pravidelný nákup</vt:lpstr>
      <vt:lpstr>Pomocný</vt:lpstr>
      <vt:lpstr>manazersky_poplatok_A</vt:lpstr>
      <vt:lpstr>manazersky_poplatok_B</vt:lpstr>
      <vt:lpstr>periodicita_investicie</vt:lpstr>
      <vt:lpstr>poplatok_percentualny_A</vt:lpstr>
      <vt:lpstr>poplatok_percentualny_B</vt:lpstr>
      <vt:lpstr>poplatok_transakcia_A</vt:lpstr>
      <vt:lpstr>poplatok_transakcia_B</vt:lpstr>
      <vt:lpstr>Urok_pa</vt:lpstr>
      <vt:lpstr>urok_pa_A</vt:lpstr>
      <vt:lpstr>urok_pa_B</vt:lpstr>
      <vt:lpstr>vklad_A</vt:lpstr>
      <vt:lpstr>vklad_B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Investičná Kalkulačka BlueNumbers.sk</dc:title>
  <dc:creator>team@disruptivne.com</dc:creator>
  <cp:keywords>Finančná kalkulačka</cp:keywords>
  <cp:lastModifiedBy>Róbert</cp:lastModifiedBy>
  <dcterms:created xsi:type="dcterms:W3CDTF">2020-09-21T19:42:48Z</dcterms:created>
  <dcterms:modified xsi:type="dcterms:W3CDTF">2020-10-07T09:45:54Z</dcterms:modified>
  <cp:category>BlueNumbers.sk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0x010100564F58C8D0CFC94EB2FFB6A31D676E21</vt:lpwstr>
  </property>
</Properties>
</file>